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2021_2027\MP_04\SASKO\X_DOKLADOVANI\"/>
    </mc:Choice>
  </mc:AlternateContent>
  <xr:revisionPtr revIDLastSave="0" documentId="13_ncr:1_{1B310BBD-A9C0-47B4-A76D-BC1AE2C802F4}" xr6:coauthVersionLast="47" xr6:coauthVersionMax="47" xr10:uidLastSave="{00000000-0000-0000-0000-000000000000}"/>
  <bookViews>
    <workbookView xWindow="-28920" yWindow="-1125" windowWidth="29040" windowHeight="17520" xr2:uid="{414E30FB-5D9B-4999-9F02-EF92874CA9E8}"/>
  </bookViews>
  <sheets>
    <sheet name="Soupiska výdajů" sheetId="1" r:id="rId1"/>
    <sheet name="Rekapitulace mezd" sheetId="2" r:id="rId2"/>
    <sheet name="Rekapitulace dobrovolné práce" sheetId="5" r:id="rId3"/>
    <sheet name="Hodnoty" sheetId="4" state="hidden" r:id="rId4"/>
  </sheets>
  <definedNames>
    <definedName name="_xlnm._FilterDatabase" localSheetId="1" hidden="1">'Rekapitulace mezd'!$D$5:$D$24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T19" i="1"/>
  <c r="T20" i="1"/>
  <c r="T21" i="1"/>
  <c r="T22" i="1"/>
  <c r="T23" i="1"/>
  <c r="T24" i="1"/>
  <c r="T25" i="1"/>
  <c r="T26" i="1"/>
  <c r="T27" i="1"/>
  <c r="T28" i="1"/>
  <c r="T29" i="1"/>
  <c r="T31" i="1"/>
  <c r="T32" i="1"/>
  <c r="T33" i="1"/>
  <c r="T35" i="1"/>
  <c r="T36" i="1"/>
  <c r="T37" i="1"/>
  <c r="Q20" i="1"/>
  <c r="Q21" i="1"/>
  <c r="Q22" i="1"/>
  <c r="Q23" i="1"/>
  <c r="Q24" i="1"/>
  <c r="Q25" i="1"/>
  <c r="Q26" i="1"/>
  <c r="Q27" i="1"/>
  <c r="Q28" i="1"/>
  <c r="Q29" i="1"/>
  <c r="Q30" i="1"/>
  <c r="T30" i="1" s="1"/>
  <c r="Q31" i="1"/>
  <c r="Q32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8" i="5"/>
  <c r="H8" i="5" s="1"/>
  <c r="F9" i="5"/>
  <c r="H9" i="5" s="1"/>
  <c r="F10" i="5"/>
  <c r="H10" i="5" s="1"/>
  <c r="F11" i="5"/>
  <c r="H11" i="5" s="1"/>
  <c r="F12" i="5"/>
  <c r="H12" i="5" s="1"/>
  <c r="F13" i="5"/>
  <c r="H13" i="5"/>
  <c r="F14" i="5"/>
  <c r="H14" i="5" s="1"/>
  <c r="F15" i="5"/>
  <c r="H15" i="5" s="1"/>
  <c r="F16" i="5"/>
  <c r="H16" i="5" s="1"/>
  <c r="F17" i="5"/>
  <c r="H17" i="5" s="1"/>
  <c r="F18" i="5"/>
  <c r="H18" i="5" s="1"/>
  <c r="F19" i="5"/>
  <c r="H19" i="5"/>
  <c r="F20" i="5"/>
  <c r="H20" i="5" s="1"/>
  <c r="F21" i="5"/>
  <c r="H21" i="5" s="1"/>
  <c r="F22" i="5"/>
  <c r="H22" i="5" s="1"/>
  <c r="F23" i="5"/>
  <c r="H23" i="5" s="1"/>
  <c r="F24" i="5"/>
  <c r="H24" i="5" s="1"/>
  <c r="I5" i="2"/>
  <c r="I6" i="2"/>
  <c r="I7" i="2"/>
  <c r="I8" i="2"/>
  <c r="K8" i="2" s="1"/>
  <c r="I9" i="2"/>
  <c r="K9" i="2" s="1"/>
  <c r="I10" i="2"/>
  <c r="K10" i="2" s="1"/>
  <c r="I11" i="2"/>
  <c r="K11" i="2" s="1"/>
  <c r="I12" i="2"/>
  <c r="K12" i="2" s="1"/>
  <c r="I24" i="2"/>
  <c r="K24" i="2" s="1"/>
  <c r="B24" i="1"/>
  <c r="B25" i="1"/>
  <c r="B26" i="1"/>
  <c r="B27" i="1"/>
  <c r="B28" i="1"/>
  <c r="B29" i="1"/>
  <c r="B30" i="1"/>
  <c r="B20" i="1"/>
  <c r="B21" i="1"/>
  <c r="B22" i="1"/>
  <c r="B23" i="1"/>
  <c r="B31" i="1"/>
  <c r="B32" i="1"/>
  <c r="G25" i="5" l="1"/>
  <c r="J25" i="2"/>
  <c r="T49" i="1"/>
  <c r="T48" i="1"/>
  <c r="T47" i="1"/>
  <c r="T60" i="1"/>
  <c r="K6" i="2"/>
  <c r="Q49" i="1"/>
  <c r="Q41" i="1"/>
  <c r="T41" i="1" s="1"/>
  <c r="Q42" i="1"/>
  <c r="T42" i="1" s="1"/>
  <c r="Q43" i="1"/>
  <c r="T43" i="1" s="1"/>
  <c r="Q33" i="1"/>
  <c r="Q34" i="1"/>
  <c r="T34" i="1" s="1"/>
  <c r="Q35" i="1"/>
  <c r="Q36" i="1"/>
  <c r="Q37" i="1"/>
  <c r="Q38" i="1"/>
  <c r="T38" i="1" s="1"/>
  <c r="Q39" i="1"/>
  <c r="T39" i="1" s="1"/>
  <c r="Q40" i="1"/>
  <c r="T40" i="1" s="1"/>
  <c r="Q19" i="1"/>
  <c r="F6" i="5"/>
  <c r="H6" i="5" s="1"/>
  <c r="F7" i="5"/>
  <c r="H7" i="5" s="1"/>
  <c r="F5" i="5"/>
  <c r="K7" i="2"/>
  <c r="F35" i="1"/>
  <c r="F36" i="1"/>
  <c r="F37" i="1"/>
  <c r="F38" i="1"/>
  <c r="F39" i="1"/>
  <c r="F40" i="1"/>
  <c r="F41" i="1"/>
  <c r="F42" i="1"/>
  <c r="F43" i="1"/>
  <c r="B33" i="1"/>
  <c r="B34" i="1"/>
  <c r="B35" i="1"/>
  <c r="B36" i="1"/>
  <c r="B37" i="1"/>
  <c r="B38" i="1"/>
  <c r="B39" i="1"/>
  <c r="B40" i="1"/>
  <c r="B41" i="1"/>
  <c r="B42" i="1"/>
  <c r="B43" i="1"/>
  <c r="B19" i="1"/>
  <c r="U55" i="1" l="1"/>
  <c r="F25" i="5"/>
  <c r="H5" i="5"/>
  <c r="H25" i="5" s="1"/>
  <c r="T45" i="1" s="1"/>
  <c r="I25" i="2"/>
  <c r="K5" i="2"/>
  <c r="K25" i="2" s="1"/>
  <c r="T44" i="1" s="1"/>
  <c r="P44" i="1" l="1"/>
  <c r="Q44" i="1" s="1"/>
  <c r="P45" i="1"/>
  <c r="Q45" i="1" s="1"/>
  <c r="Q48" i="1"/>
  <c r="Q47" i="1"/>
  <c r="T46" i="1" l="1"/>
  <c r="T52" i="1" s="1"/>
  <c r="U61" i="1" s="1"/>
  <c r="Q46" i="1"/>
  <c r="Q51" i="1" s="1"/>
  <c r="U56" i="1" l="1"/>
  <c r="U59" i="1"/>
  <c r="U58" i="1"/>
  <c r="S52" i="1"/>
  <c r="U60" i="1" l="1"/>
</calcChain>
</file>

<file path=xl/sharedStrings.xml><?xml version="1.0" encoding="utf-8"?>
<sst xmlns="http://schemas.openxmlformats.org/spreadsheetml/2006/main" count="153" uniqueCount="106">
  <si>
    <t>Číslo soupisky</t>
  </si>
  <si>
    <t xml:space="preserve">Číslo dokladu (faktury) </t>
  </si>
  <si>
    <t xml:space="preserve">Číslo dokladu v účetnictví partnera </t>
  </si>
  <si>
    <t>DUZP dokladu / Datum vystavení dokladu</t>
  </si>
  <si>
    <t xml:space="preserve">Datum úhrady </t>
  </si>
  <si>
    <t xml:space="preserve">Měna dokladu / sestavy </t>
  </si>
  <si>
    <t xml:space="preserve">Korekce v CZK </t>
  </si>
  <si>
    <t xml:space="preserve">Korekce v EUR </t>
  </si>
  <si>
    <t>Poznámka</t>
  </si>
  <si>
    <t xml:space="preserve">Název plnění / Předmět fakturace </t>
  </si>
  <si>
    <t>Pořadové číslo výdaje</t>
  </si>
  <si>
    <t xml:space="preserve">Výdaj investiční (IV)
nebo
neinvestiční (NIV) </t>
  </si>
  <si>
    <t>Název dodavatele</t>
  </si>
  <si>
    <t>IČ dodavatele</t>
  </si>
  <si>
    <t>Uznaná částka kontrolorem v EUR</t>
  </si>
  <si>
    <t>Číslo projektové žádosti</t>
  </si>
  <si>
    <t>Zkrácený název projektu</t>
  </si>
  <si>
    <t>Název kooperačního partnera</t>
  </si>
  <si>
    <t>Označení kooperačního partnera</t>
  </si>
  <si>
    <t>Doba realizace projektu</t>
  </si>
  <si>
    <t>Vyúčtovan období</t>
  </si>
  <si>
    <t>od</t>
  </si>
  <si>
    <t>do</t>
  </si>
  <si>
    <t>Plátce DPH</t>
  </si>
  <si>
    <t>U plátců DPH:mám nárok na odpočet DPH u níže uvedených výdajů  v rámci mého daňového přiznání?</t>
  </si>
  <si>
    <t>Kurz EUR/CZK</t>
  </si>
  <si>
    <t>Datum zpracování</t>
  </si>
  <si>
    <t>Vyplní kooperační partner</t>
  </si>
  <si>
    <t>Vyplní kontrolor (Centrum)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</si>
  <si>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</si>
  <si>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</si>
  <si>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</si>
  <si>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</si>
  <si>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</si>
  <si>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</si>
  <si>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</si>
  <si>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</si>
  <si>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</si>
  <si>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</si>
  <si>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</si>
  <si>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</si>
  <si>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</si>
  <si>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</si>
  <si>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</si>
  <si>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</si>
  <si>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</si>
  <si>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</si>
  <si>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</si>
  <si>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</si>
  <si>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Předložená částka v měně dokladu (indikativní)</t>
  </si>
  <si>
    <t>Paušál personálních nákladů</t>
  </si>
  <si>
    <t>Paušál administrativních nákladů</t>
  </si>
  <si>
    <t>Paušál cestovních nákladů</t>
  </si>
  <si>
    <t>Paušál zbytkových nákladů</t>
  </si>
  <si>
    <t>NIV</t>
  </si>
  <si>
    <t>Ne</t>
  </si>
  <si>
    <t>%</t>
  </si>
  <si>
    <t>CELKOVÉ NÁROKOVANÉ VÝDAJE</t>
  </si>
  <si>
    <t>CELKOVÉ ZPŮSOBILÉ VÝDAJE</t>
  </si>
  <si>
    <t>(%)</t>
  </si>
  <si>
    <t>ZDROJE FINANCOVÁNÍ</t>
  </si>
  <si>
    <t>IV (investiční)</t>
  </si>
  <si>
    <t>NIV (neinvestiční)</t>
  </si>
  <si>
    <t>Prostředky EFRR</t>
  </si>
  <si>
    <t>Prostředky SR</t>
  </si>
  <si>
    <t>Vlastní prostředky</t>
  </si>
  <si>
    <t>CELKEM</t>
  </si>
  <si>
    <t>SOUPISKA VÝDAJŮ č.</t>
  </si>
  <si>
    <t>Číslo veřejné zakázky (dle přeheldu)</t>
  </si>
  <si>
    <t>Příjmy z projektu</t>
  </si>
  <si>
    <t>Jméno a příjmení</t>
  </si>
  <si>
    <t>Pracovní profil</t>
  </si>
  <si>
    <t>Rok</t>
  </si>
  <si>
    <t>Profil 3</t>
  </si>
  <si>
    <t>Profil 1</t>
  </si>
  <si>
    <t>Profil 2</t>
  </si>
  <si>
    <t>Profil 4</t>
  </si>
  <si>
    <t>Profil 5</t>
  </si>
  <si>
    <t>Měsíční sazby</t>
  </si>
  <si>
    <t>Hodinové sazby</t>
  </si>
  <si>
    <t>Typ sazby</t>
  </si>
  <si>
    <t>Rekapitulace jednotkových mzdových nákladů</t>
  </si>
  <si>
    <t>CZK</t>
  </si>
  <si>
    <t>Mzdové náklady</t>
  </si>
  <si>
    <t>Počet jednotek (měsíců/hodin)</t>
  </si>
  <si>
    <t>Rekapitulace dobrovolné práce</t>
  </si>
  <si>
    <t>Jméno a příjmení (dobrovolníka)</t>
  </si>
  <si>
    <t>Počet hodin</t>
  </si>
  <si>
    <t>Hodinová sazba</t>
  </si>
  <si>
    <t>Jednotkové personální náklady (částka se počítá automaticky z rekapitulace mezd)</t>
  </si>
  <si>
    <t>Neplacená dobrovolná práce (částka se počítá automaticky z rekapitulace dobrovolné práce)</t>
  </si>
  <si>
    <t xml:space="preserve">Položka rozpočtu </t>
  </si>
  <si>
    <t>Předložená částka v EUR (indikativní)</t>
  </si>
  <si>
    <t>Druh výdaje</t>
  </si>
  <si>
    <t xml:space="preserve">Výše paušálu osobních nákladů dle Smlouvy: </t>
  </si>
  <si>
    <t>Uznaná částka kontrolorem</t>
  </si>
  <si>
    <t>ROZDĚLENÍ SR IV/NIV</t>
  </si>
  <si>
    <t>Korekce</t>
  </si>
  <si>
    <t>2. Externí poradenství a služby</t>
  </si>
  <si>
    <t>3.2 Odpisy vybavení</t>
  </si>
  <si>
    <t>4.1 Stavební a vedlejší stavební náklady</t>
  </si>
  <si>
    <t>3.1 Vybavení</t>
  </si>
  <si>
    <t>4.2 Nákup pozemků</t>
  </si>
  <si>
    <t>Poznámka: partner vyplní pouze bílá pole/buňky; dle potřeb vloží další řádky skutečných výdajů</t>
  </si>
  <si>
    <t>Pořadové číslo</t>
  </si>
  <si>
    <t>Výše úvazku pro projekt (přepočteno k FTE, např. 0,25)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</si>
</sst>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Protection="1">
      <protection locked="0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65" fontId="0" fillId="0" borderId="32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9" xfId="0" applyFont="1" applyBorder="1" applyAlignment="1" applyProtection="1">
      <alignment wrapText="1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wrapText="1"/>
      <protection locked="0"/>
    </xf>
    <xf numFmtId="49" fontId="0" fillId="0" borderId="9" xfId="0" applyNumberFormat="1" applyBorder="1" applyProtection="1"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14" fontId="0" fillId="0" borderId="9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5" fontId="0" fillId="0" borderId="12" xfId="0" applyNumberFormat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65" fontId="0" fillId="2" borderId="2" xfId="0" applyNumberFormat="1" applyFill="1" applyBorder="1" applyProtection="1">
      <protection locked="0"/>
    </xf>
    <xf numFmtId="165" fontId="0" fillId="5" borderId="2" xfId="0" applyNumberFormat="1" applyFill="1" applyBorder="1" applyProtection="1">
      <protection locked="0"/>
    </xf>
    <xf numFmtId="165" fontId="0" fillId="0" borderId="2" xfId="0" applyNumberFormat="1" applyBorder="1" applyProtection="1"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Protection="1">
      <protection locked="0"/>
    </xf>
    <xf numFmtId="165" fontId="0" fillId="5" borderId="9" xfId="0" applyNumberFormat="1" applyFill="1" applyBorder="1" applyProtection="1"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165" fontId="0" fillId="0" borderId="6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22" xfId="0" applyNumberFormat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" fontId="5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2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165" fontId="0" fillId="0" borderId="15" xfId="0" applyNumberFormat="1" applyBorder="1" applyProtection="1">
      <protection locked="0"/>
    </xf>
    <xf numFmtId="4" fontId="4" fillId="0" borderId="26" xfId="0" applyNumberFormat="1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65" fontId="0" fillId="0" borderId="8" xfId="0" applyNumberFormat="1" applyBorder="1" applyProtection="1">
      <protection locked="0"/>
    </xf>
    <xf numFmtId="4" fontId="4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65" fontId="0" fillId="0" borderId="11" xfId="0" applyNumberFormat="1" applyBorder="1" applyProtection="1"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left" vertical="center"/>
      <protection locked="0"/>
    </xf>
    <xf numFmtId="165" fontId="1" fillId="2" borderId="36" xfId="0" applyNumberFormat="1" applyFont="1" applyFill="1" applyBorder="1" applyAlignment="1">
      <alignment horizontal="right" vertical="center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2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right"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165" fontId="1" fillId="2" borderId="33" xfId="0" applyNumberFormat="1" applyFont="1" applyFill="1" applyBorder="1" applyAlignment="1">
      <alignment horizontal="right" vertical="center"/>
    </xf>
    <xf numFmtId="0" fontId="9" fillId="6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right" vertical="center"/>
    </xf>
    <xf numFmtId="4" fontId="10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65" fontId="0" fillId="2" borderId="10" xfId="0" applyNumberFormat="1" applyFill="1" applyBorder="1" applyProtection="1">
      <protection locked="0"/>
    </xf>
    <xf numFmtId="165" fontId="0" fillId="5" borderId="6" xfId="0" applyNumberFormat="1" applyFill="1" applyBorder="1" applyProtection="1">
      <protection locked="0"/>
    </xf>
    <xf numFmtId="165" fontId="0" fillId="5" borderId="21" xfId="0" applyNumberFormat="1" applyFill="1" applyBorder="1" applyProtection="1">
      <protection locked="0"/>
    </xf>
    <xf numFmtId="165" fontId="0" fillId="5" borderId="22" xfId="0" applyNumberFormat="1" applyFill="1" applyBorder="1" applyProtection="1">
      <protection locked="0"/>
    </xf>
    <xf numFmtId="165" fontId="0" fillId="2" borderId="3" xfId="0" applyNumberFormat="1" applyFill="1" applyBorder="1"/>
    <xf numFmtId="165" fontId="0" fillId="2" borderId="10" xfId="0" applyNumberFormat="1" applyFill="1" applyBorder="1"/>
    <xf numFmtId="165" fontId="0" fillId="2" borderId="25" xfId="0" applyNumberFormat="1" applyFill="1" applyBorder="1"/>
    <xf numFmtId="165" fontId="0" fillId="2" borderId="13" xfId="0" applyNumberFormat="1" applyFill="1" applyBorder="1"/>
    <xf numFmtId="165" fontId="1" fillId="2" borderId="3" xfId="0" applyNumberFormat="1" applyFont="1" applyFill="1" applyBorder="1"/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165" fontId="2" fillId="5" borderId="40" xfId="0" applyNumberFormat="1" applyFont="1" applyFill="1" applyBorder="1" applyAlignment="1" applyProtection="1">
      <alignment horizontal="right" vertical="center"/>
      <protection locked="0"/>
    </xf>
    <xf numFmtId="165" fontId="2" fillId="5" borderId="39" xfId="0" applyNumberFormat="1" applyFont="1" applyFill="1" applyBorder="1" applyAlignment="1" applyProtection="1">
      <alignment horizontal="right" vertic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5" fontId="0" fillId="2" borderId="25" xfId="0" applyNumberFormat="1" applyFill="1" applyBorder="1" applyProtection="1"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49" fontId="2" fillId="2" borderId="41" xfId="0" applyNumberFormat="1" applyFont="1" applyFill="1" applyBorder="1" applyAlignment="1" applyProtection="1">
      <alignment horizontal="center" vertical="center"/>
      <protection locked="0"/>
    </xf>
    <xf numFmtId="49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6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3" borderId="41" xfId="0" applyNumberFormat="1" applyFont="1" applyFill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49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2" xfId="0" applyNumberForma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14" fontId="0" fillId="0" borderId="18" xfId="0" applyNumberFormat="1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5" fontId="0" fillId="0" borderId="18" xfId="0" applyNumberFormat="1" applyBorder="1" applyProtection="1">
      <protection locked="0"/>
    </xf>
    <xf numFmtId="165" fontId="0" fillId="0" borderId="42" xfId="0" applyNumberFormat="1" applyBorder="1" applyProtection="1"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165" fontId="0" fillId="0" borderId="9" xfId="0" applyNumberFormat="1" applyBorder="1"/>
    <xf numFmtId="165" fontId="0" fillId="0" borderId="18" xfId="0" applyNumberFormat="1" applyBorder="1"/>
    <xf numFmtId="165" fontId="0" fillId="0" borderId="2" xfId="0" applyNumberFormat="1" applyBorder="1"/>
    <xf numFmtId="165" fontId="0" fillId="0" borderId="12" xfId="0" applyNumberFormat="1" applyBorder="1"/>
    <xf numFmtId="165" fontId="7" fillId="4" borderId="12" xfId="0" applyNumberFormat="1" applyFont="1" applyFill="1" applyBorder="1"/>
    <xf numFmtId="165" fontId="0" fillId="0" borderId="10" xfId="0" applyNumberFormat="1" applyBorder="1" applyAlignment="1">
      <alignment horizontal="right" vertical="center"/>
    </xf>
    <xf numFmtId="165" fontId="0" fillId="0" borderId="2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65" fontId="0" fillId="0" borderId="26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5" fontId="0" fillId="0" borderId="13" xfId="0" applyNumberFormat="1" applyBorder="1" applyAlignment="1">
      <alignment horizontal="right" vertical="center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165" fontId="2" fillId="5" borderId="24" xfId="0" applyNumberFormat="1" applyFont="1" applyFill="1" applyBorder="1" applyAlignment="1" applyProtection="1">
      <alignment horizontal="right" vertical="center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165" fontId="2" fillId="5" borderId="46" xfId="0" applyNumberFormat="1" applyFont="1" applyFill="1" applyBorder="1" applyAlignment="1" applyProtection="1">
      <alignment horizontal="right" vertical="center"/>
      <protection locked="0"/>
    </xf>
    <xf numFmtId="165" fontId="6" fillId="0" borderId="16" xfId="0" applyNumberFormat="1" applyFont="1" applyBorder="1" applyAlignment="1">
      <alignment horizontal="right" vertical="center"/>
    </xf>
    <xf numFmtId="165" fontId="1" fillId="0" borderId="33" xfId="0" applyNumberFormat="1" applyFont="1" applyBorder="1" applyAlignment="1">
      <alignment horizontal="right" vertical="center"/>
    </xf>
    <xf numFmtId="165" fontId="0" fillId="0" borderId="33" xfId="0" applyNumberFormat="1" applyBorder="1" applyAlignment="1">
      <alignment horizontal="right" vertical="center"/>
    </xf>
    <xf numFmtId="49" fontId="0" fillId="0" borderId="38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" fontId="5" fillId="3" borderId="52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49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3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5" borderId="54" xfId="0" applyNumberFormat="1" applyFont="1" applyFill="1" applyBorder="1" applyAlignment="1" applyProtection="1">
      <alignment horizontal="right" vertical="center"/>
      <protection locked="0"/>
    </xf>
    <xf numFmtId="165" fontId="0" fillId="0" borderId="51" xfId="0" applyNumberFormat="1" applyBorder="1" applyAlignment="1" applyProtection="1">
      <alignment horizontal="right" vertical="center"/>
      <protection locked="0"/>
    </xf>
    <xf numFmtId="49" fontId="0" fillId="0" borderId="43" xfId="0" applyNumberFormat="1" applyBorder="1" applyProtection="1">
      <protection locked="0"/>
    </xf>
    <xf numFmtId="165" fontId="0" fillId="0" borderId="2" xfId="0" applyNumberFormat="1" applyBorder="1" applyAlignment="1">
      <alignment horizontal="right" vertical="center"/>
    </xf>
    <xf numFmtId="165" fontId="0" fillId="0" borderId="18" xfId="0" applyNumberFormat="1" applyBorder="1" applyAlignment="1">
      <alignment horizontal="right" vertical="center"/>
    </xf>
    <xf numFmtId="165" fontId="0" fillId="0" borderId="36" xfId="0" applyNumberFormat="1" applyBorder="1" applyAlignment="1">
      <alignment horizontal="right" vertical="center"/>
    </xf>
    <xf numFmtId="165" fontId="1" fillId="0" borderId="36" xfId="0" applyNumberFormat="1" applyFont="1" applyBorder="1" applyAlignment="1">
      <alignment horizontal="right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0" fillId="0" borderId="35" xfId="0" applyBorder="1" applyProtection="1">
      <protection locked="0"/>
    </xf>
  </cellXfs>
  <cellStyles count="1">
    <cellStyle name="Normální" xfId="0" builtinId="0"/>
  </cellStyles>
  <dxfs count="4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5" formatCode="#,##0.00\ _K_č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5" formatCode="#,##0.00\ _K_č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5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5" formatCode="#,##0.00\ _K_č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5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#,##0.00\ _K_č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#,##0.00\ _K_č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#,##0.00\ _K_č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#,##0.00\ _K_č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#,##0.00\ _K_č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13D81E-AD4B-4AF8-9B00-389F8BDE44D9}" name="Tabulka1" displayName="Tabulka1" ref="B18:U43" totalsRowShown="0" headerRowBorderDxfId="48" tableBorderDxfId="47">
  <autoFilter ref="B18:U43" xr:uid="{FE13D81E-AD4B-4AF8-9B00-389F8BDE44D9}"/>
  <tableColumns count="20">
    <tableColumn id="1" xr3:uid="{5FDAFE48-E884-4F68-97C2-03CE6DE48B97}" name="(1)" dataDxfId="46">
      <calculatedColumnFormula>ROW()-ROW($B$18)</calculatedColumnFormula>
    </tableColumn>
    <tableColumn id="2" xr3:uid="{89A3D2FC-9882-436B-AE04-FD42700AB3D3}" name="(2)" dataDxfId="45"/>
    <tableColumn id="3" xr3:uid="{00C502B1-E4A5-4166-9046-F647127063AF}" name="(3)" dataDxfId="44"/>
    <tableColumn id="4" xr3:uid="{E7440C1C-76B2-457E-84DF-E5CCB7C790B3}" name="(4)" dataDxfId="43"/>
    <tableColumn id="5" xr3:uid="{85730C49-70D8-4BA7-A373-CCAE0C67E9B3}" name="(5)" dataDxfId="42">
      <calculatedColumnFormula>IF($D$2="","",$D$2)</calculatedColumnFormula>
    </tableColumn>
    <tableColumn id="6" xr3:uid="{8BCB6075-E8C8-4DF1-9F2E-AC344C272775}" name="(6)" dataDxfId="41"/>
    <tableColumn id="7" xr3:uid="{71E61664-B1F2-444D-9BA8-93870A709B6B}" name="(7)" dataDxfId="40"/>
    <tableColumn id="8" xr3:uid="{175E84C6-483B-4FDB-8064-C74D80AFF8D1}" name="(8)" dataDxfId="39"/>
    <tableColumn id="9" xr3:uid="{3D3F476B-0058-4852-B873-D69F16A1F56F}" name="(9)" dataDxfId="38"/>
    <tableColumn id="10" xr3:uid="{8C645C99-BB83-4DF2-9736-B34484B699A9}" name="(10)" dataDxfId="37"/>
    <tableColumn id="11" xr3:uid="{B4BCA540-5601-4916-864D-5651B6FAD351}" name="(11)" dataDxfId="36"/>
    <tableColumn id="12" xr3:uid="{830CCC23-2A6A-4273-855A-2D79CB9215AD}" name="(12)" dataDxfId="35"/>
    <tableColumn id="13" xr3:uid="{ACCD9899-C26C-458E-971B-B2411DF74BD2}" name="(13)" dataDxfId="34"/>
    <tableColumn id="14" xr3:uid="{FF1F8EA4-48D9-4DDF-BFA6-D04611C154D8}" name="(14)" dataDxfId="33"/>
    <tableColumn id="15" xr3:uid="{44565151-1D0B-4F7A-B0DE-7DD7F97D77DB}" name="(15)" dataDxfId="32"/>
    <tableColumn id="16" xr3:uid="{1670ADA2-8664-4FD9-9D40-9B6F956BAD3B}" name="(16)" dataDxfId="31">
      <calculatedColumnFormula>IF(P19="","",ROUND(IF(O19="EUR",P19,(P19/$K$11)),2))</calculatedColumnFormula>
    </tableColumn>
    <tableColumn id="17" xr3:uid="{168F9197-F229-4740-9D3F-8701B0D3CF4F}" name="(17)" dataDxfId="30"/>
    <tableColumn id="18" xr3:uid="{488D6BAF-8907-45C5-B700-13BE971B805A}" name="(18)" dataDxfId="29"/>
    <tableColumn id="19" xr3:uid="{20C037AA-CE8D-4BE0-A202-4E98ACF4AA43}" name="(19)" dataDxfId="28">
      <calculatedColumnFormula>IF(Q19="","",ROUND(IF(O19="EUR",(Q19-S19),(Q19-(R19/$K$11))),2))</calculatedColumnFormula>
    </tableColumn>
    <tableColumn id="20" xr3:uid="{858B261D-9025-40C0-8C64-7074996E628D}" name="(20)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4:I24" totalsRowShown="0" headerRowDxfId="26" dataDxfId="24" headerRowBorderDxfId="25" tableBorderDxfId="23">
  <autoFilter ref="B4:I24" xr:uid="{A1B72C9D-158A-4704-B8FC-549924A01A97}"/>
  <tableColumns count="8">
    <tableColumn id="1" xr3:uid="{A525DAD9-A707-4862-8A40-B5C7589001FA}" name="Pořadové číslo" dataDxfId="22"/>
    <tableColumn id="2" xr3:uid="{C4595746-2F91-4367-8ADF-631EC9C8090B}" name="Jméno a příjmení" dataDxfId="21"/>
    <tableColumn id="3" xr3:uid="{C6B66A0A-A46B-4D2E-A3F5-AB438AE3A554}" name="Pracovní profil" dataDxfId="20"/>
    <tableColumn id="4" xr3:uid="{3C9E3A3F-CADD-48C6-B530-1B4CEA498B27}" name="Typ sazby" dataDxfId="19"/>
    <tableColumn id="5" xr3:uid="{B8C9A6AA-0848-4B7D-BDCE-78A96328D9DC}" name="Výše úvazku pro projekt (přepočteno k FTE, např. 0,25)" dataDxfId="18"/>
    <tableColumn id="6" xr3:uid="{1A9FCDBA-DBFB-477D-9498-940459B67532}" name="Rok" dataDxfId="17"/>
    <tableColumn id="7" xr3:uid="{641F9D7F-AFE4-4BA0-B1AA-E0391DC17A25}" name="Počet jednotek (měsíců/hodin)" dataDxfId="16"/>
    <tableColumn id="8" xr3:uid="{5CA93FA3-C81A-4A7A-9A83-6412D33B6692}" name="Mzdové náklady" dataDxfId="15">
      <calculatedColumnFormula>IFERROR(IF(E5="Měsíční",INDEX(Hodnoty!$C$4:$G$11,MATCH(G5,Hodnoty!$B$4:$B$11,0),MATCH(D5,Hodnoty!$C$3:$G$3,0))*H5*F5,INDEX(Hodnoty!$C$14:$G$21,MATCH(G5,Hodnoty!$B$14:$B$21,0),MATCH(D5,Hodnoty!$C$13:$G$13,0))*H5),0)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82F647-1CBA-4816-A8FA-99ECEC64F6DA}" name="Tabulka3" displayName="Tabulka3" ref="B4:I24" totalsRowShown="0" headerRowDxfId="14" dataDxfId="12" headerRowBorderDxfId="13" tableBorderDxfId="11">
  <autoFilter ref="B4:I24" xr:uid="{E582F647-1CBA-4816-A8FA-99ECEC64F6DA}"/>
  <tableColumns count="8">
    <tableColumn id="1" xr3:uid="{22EAE233-486B-40B6-9DA5-B7756D5554EC}" name="Pořadové číslo" dataDxfId="10"/>
    <tableColumn id="2" xr3:uid="{DD80011D-702E-4B24-9344-3A83B9830A1E}" name="Jméno a příjmení (dobrovolníka)" dataDxfId="9"/>
    <tableColumn id="3" xr3:uid="{B8AB7169-CF31-47AE-8ABD-9E602EBE59DE}" name="Počet hodin" dataDxfId="8"/>
    <tableColumn id="4" xr3:uid="{FD08C225-E827-479F-BFC9-6D40C278BFF8}" name="Hodinová sazba" dataDxfId="7"/>
    <tableColumn id="5" xr3:uid="{D95B66AF-6923-4315-BD1F-75C115D66936}" name="Mzdové náklady" dataDxfId="6">
      <calculatedColumnFormula>D5*E5</calculatedColumnFormula>
    </tableColumn>
    <tableColumn id="6" xr3:uid="{A9BE4C35-9A9E-4663-B3C2-C103513AAEBF}" name="Korekce" dataDxfId="5"/>
    <tableColumn id="7" xr3:uid="{8C5509BD-E6BD-40FC-90EB-C8EC404C5724}" name="Uznaná částka kontrolorem" dataDxfId="4">
      <calculatedColumnFormula>F5-G5</calculatedColumnFormula>
    </tableColumn>
    <tableColumn id="8" xr3:uid="{6FCB8827-6FC7-454C-A19D-1F9D2058315E}" name="Poznámka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733B-9763-4C55-9538-6FF54D7E60D1}">
  <sheetPr>
    <pageSetUpPr fitToPage="1"/>
  </sheetPr>
  <dimension ref="B1:V61"/>
  <sheetViews>
    <sheetView showGridLines="0" tabSelected="1" topLeftCell="A13" zoomScale="90" zoomScaleNormal="90" zoomScalePageLayoutView="90" workbookViewId="0">
      <selection activeCell="J54" sqref="J54"/>
    </sheetView>
  </sheetViews>
  <sheetFormatPr defaultColWidth="8.7109375" defaultRowHeight="15" outlineLevelCol="1" x14ac:dyDescent="0.25"/>
  <cols>
    <col min="1" max="1" width="5.5703125" style="1" customWidth="1"/>
    <col min="2" max="2" width="9.140625" style="1" customWidth="1"/>
    <col min="3" max="3" width="32.5703125" style="1" customWidth="1"/>
    <col min="4" max="4" width="10.140625" style="1" customWidth="1"/>
    <col min="5" max="5" width="12.5703125" style="1" customWidth="1"/>
    <col min="6" max="6" width="9" style="1" customWidth="1"/>
    <col min="7" max="7" width="30.7109375" style="1" customWidth="1"/>
    <col min="8" max="8" width="13.85546875" style="1" customWidth="1"/>
    <col min="9" max="9" width="14.140625" style="1" customWidth="1"/>
    <col min="10" max="10" width="16.85546875" style="1" customWidth="1"/>
    <col min="11" max="11" width="19.140625" style="1" customWidth="1"/>
    <col min="12" max="12" width="11.140625" style="1" customWidth="1"/>
    <col min="13" max="14" width="12.5703125" style="1" customWidth="1"/>
    <col min="15" max="15" width="11.85546875" style="1" customWidth="1"/>
    <col min="16" max="16" width="16.28515625" style="1" customWidth="1"/>
    <col min="17" max="17" width="23.7109375" style="1" customWidth="1"/>
    <col min="18" max="18" width="14.42578125" style="1" hidden="1" customWidth="1" outlineLevel="1"/>
    <col min="19" max="19" width="16.7109375" style="1" hidden="1" customWidth="1" outlineLevel="1"/>
    <col min="20" max="20" width="17.85546875" style="1" hidden="1" customWidth="1" outlineLevel="1"/>
    <col min="21" max="21" width="25.5703125" style="1" hidden="1" customWidth="1" outlineLevel="1"/>
    <col min="22" max="22" width="8.7109375" style="1" collapsed="1"/>
    <col min="23" max="16384" width="8.7109375" style="1"/>
  </cols>
  <sheetData>
    <row r="1" spans="2:21" ht="15.75" thickBot="1" x14ac:dyDescent="0.3"/>
    <row r="2" spans="2:21" ht="16.5" thickBot="1" x14ac:dyDescent="0.3">
      <c r="C2" s="2" t="s">
        <v>67</v>
      </c>
      <c r="D2" s="198"/>
      <c r="E2" s="198"/>
      <c r="F2" s="198"/>
      <c r="G2" s="199"/>
    </row>
    <row r="3" spans="2:21" ht="15.75" thickBot="1" x14ac:dyDescent="0.3">
      <c r="I3" s="3" t="s">
        <v>103</v>
      </c>
    </row>
    <row r="4" spans="2:21" ht="20.100000000000001" customHeight="1" x14ac:dyDescent="0.25">
      <c r="C4" s="4" t="s">
        <v>15</v>
      </c>
      <c r="D4" s="202"/>
      <c r="E4" s="202"/>
      <c r="F4" s="202"/>
      <c r="G4" s="203"/>
    </row>
    <row r="5" spans="2:21" ht="20.100000000000001" customHeight="1" x14ac:dyDescent="0.25">
      <c r="C5" s="5" t="s">
        <v>16</v>
      </c>
      <c r="D5" s="204"/>
      <c r="E5" s="204"/>
      <c r="F5" s="204"/>
      <c r="G5" s="205"/>
      <c r="I5" s="179"/>
      <c r="J5" s="179"/>
      <c r="K5" s="179"/>
    </row>
    <row r="6" spans="2:21" ht="20.100000000000001" customHeight="1" x14ac:dyDescent="0.25">
      <c r="C6" s="5" t="s">
        <v>17</v>
      </c>
      <c r="D6" s="204"/>
      <c r="E6" s="204"/>
      <c r="F6" s="204"/>
      <c r="G6" s="205"/>
      <c r="I6" s="179"/>
      <c r="J6" s="179"/>
      <c r="K6" s="179"/>
    </row>
    <row r="7" spans="2:21" ht="20.100000000000001" customHeight="1" x14ac:dyDescent="0.25">
      <c r="C7" s="5" t="s">
        <v>18</v>
      </c>
      <c r="D7" s="206"/>
      <c r="E7" s="207"/>
      <c r="F7" s="207"/>
      <c r="G7" s="208"/>
      <c r="I7" s="180"/>
      <c r="J7" s="180"/>
      <c r="K7" s="6"/>
    </row>
    <row r="8" spans="2:21" ht="20.100000000000001" customHeight="1" thickBot="1" x14ac:dyDescent="0.3">
      <c r="C8" s="5" t="s">
        <v>19</v>
      </c>
      <c r="D8" s="7" t="s">
        <v>21</v>
      </c>
      <c r="E8" s="8"/>
      <c r="F8" s="7" t="s">
        <v>22</v>
      </c>
      <c r="G8" s="9"/>
      <c r="I8" s="180"/>
      <c r="J8" s="180"/>
      <c r="K8" s="6"/>
    </row>
    <row r="9" spans="2:21" ht="20.100000000000001" customHeight="1" thickBot="1" x14ac:dyDescent="0.3">
      <c r="C9" s="5" t="s">
        <v>20</v>
      </c>
      <c r="D9" s="7" t="s">
        <v>21</v>
      </c>
      <c r="E9" s="8"/>
      <c r="F9" s="7" t="s">
        <v>22</v>
      </c>
      <c r="G9" s="9"/>
      <c r="I9" s="181" t="s">
        <v>69</v>
      </c>
      <c r="J9" s="182"/>
      <c r="K9" s="10"/>
    </row>
    <row r="10" spans="2:21" ht="15.75" thickBot="1" x14ac:dyDescent="0.3"/>
    <row r="11" spans="2:21" ht="20.100000000000001" customHeight="1" x14ac:dyDescent="0.25">
      <c r="C11" s="171" t="s">
        <v>23</v>
      </c>
      <c r="D11" s="172"/>
      <c r="E11" s="172"/>
      <c r="F11" s="172"/>
      <c r="G11" s="93"/>
      <c r="I11" s="183" t="s">
        <v>25</v>
      </c>
      <c r="J11" s="184"/>
      <c r="K11" s="11"/>
    </row>
    <row r="12" spans="2:21" ht="30" customHeight="1" thickBot="1" x14ac:dyDescent="0.3">
      <c r="C12" s="209" t="s">
        <v>24</v>
      </c>
      <c r="D12" s="210"/>
      <c r="E12" s="210"/>
      <c r="F12" s="210"/>
      <c r="G12" s="12"/>
      <c r="I12" s="169" t="s">
        <v>26</v>
      </c>
      <c r="J12" s="170"/>
      <c r="K12" s="13"/>
    </row>
    <row r="15" spans="2:21" ht="15.75" thickBot="1" x14ac:dyDescent="0.3"/>
    <row r="16" spans="2:21" ht="15" customHeight="1" x14ac:dyDescent="0.25">
      <c r="B16" s="211" t="s">
        <v>27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3"/>
      <c r="R16" s="214" t="s">
        <v>28</v>
      </c>
      <c r="S16" s="212"/>
      <c r="T16" s="212"/>
      <c r="U16" s="213"/>
    </row>
    <row r="17" spans="2:21" ht="63.75" x14ac:dyDescent="0.25">
      <c r="B17" s="14" t="s">
        <v>10</v>
      </c>
      <c r="C17" s="15" t="s">
        <v>93</v>
      </c>
      <c r="D17" s="15" t="s">
        <v>91</v>
      </c>
      <c r="E17" s="15" t="s">
        <v>68</v>
      </c>
      <c r="F17" s="15" t="s">
        <v>0</v>
      </c>
      <c r="G17" s="15" t="s">
        <v>9</v>
      </c>
      <c r="H17" s="15" t="s">
        <v>11</v>
      </c>
      <c r="I17" s="15" t="s">
        <v>1</v>
      </c>
      <c r="J17" s="15" t="s">
        <v>2</v>
      </c>
      <c r="K17" s="16" t="s">
        <v>12</v>
      </c>
      <c r="L17" s="15" t="s">
        <v>13</v>
      </c>
      <c r="M17" s="15" t="s">
        <v>3</v>
      </c>
      <c r="N17" s="15" t="s">
        <v>4</v>
      </c>
      <c r="O17" s="15" t="s">
        <v>5</v>
      </c>
      <c r="P17" s="17" t="s">
        <v>49</v>
      </c>
      <c r="Q17" s="78" t="s">
        <v>92</v>
      </c>
      <c r="R17" s="76" t="s">
        <v>6</v>
      </c>
      <c r="S17" s="18" t="s">
        <v>7</v>
      </c>
      <c r="T17" s="18" t="s">
        <v>14</v>
      </c>
      <c r="U17" s="19" t="s">
        <v>8</v>
      </c>
    </row>
    <row r="18" spans="2:21" s="20" customFormat="1" ht="12.75" x14ac:dyDescent="0.2">
      <c r="B18" s="98" t="s">
        <v>29</v>
      </c>
      <c r="C18" s="99" t="s">
        <v>30</v>
      </c>
      <c r="D18" s="100" t="s">
        <v>31</v>
      </c>
      <c r="E18" s="100" t="s">
        <v>32</v>
      </c>
      <c r="F18" s="100" t="s">
        <v>33</v>
      </c>
      <c r="G18" s="99" t="s">
        <v>34</v>
      </c>
      <c r="H18" s="100" t="s">
        <v>35</v>
      </c>
      <c r="I18" s="100" t="s">
        <v>36</v>
      </c>
      <c r="J18" s="100" t="s">
        <v>37</v>
      </c>
      <c r="K18" s="99" t="s">
        <v>38</v>
      </c>
      <c r="L18" s="100" t="s">
        <v>39</v>
      </c>
      <c r="M18" s="100" t="s">
        <v>40</v>
      </c>
      <c r="N18" s="100" t="s">
        <v>41</v>
      </c>
      <c r="O18" s="100" t="s">
        <v>42</v>
      </c>
      <c r="P18" s="100" t="s">
        <v>43</v>
      </c>
      <c r="Q18" s="101" t="s">
        <v>44</v>
      </c>
      <c r="R18" s="102" t="s">
        <v>45</v>
      </c>
      <c r="S18" s="103" t="s">
        <v>46</v>
      </c>
      <c r="T18" s="103" t="s">
        <v>47</v>
      </c>
      <c r="U18" s="104" t="s">
        <v>48</v>
      </c>
    </row>
    <row r="19" spans="2:21" x14ac:dyDescent="0.25">
      <c r="B19" s="96">
        <f>ROW()-ROW($B$18)</f>
        <v>1</v>
      </c>
      <c r="C19" s="21"/>
      <c r="D19" s="22"/>
      <c r="E19" s="22"/>
      <c r="F19" s="7" t="str">
        <f t="shared" ref="F19:F34" si="0">IF($D$2="","",$D$2)</f>
        <v/>
      </c>
      <c r="G19" s="23"/>
      <c r="H19" s="24"/>
      <c r="I19" s="25"/>
      <c r="J19" s="25"/>
      <c r="K19" s="23"/>
      <c r="L19" s="25"/>
      <c r="M19" s="26"/>
      <c r="N19" s="26"/>
      <c r="O19" s="94" t="s">
        <v>82</v>
      </c>
      <c r="P19" s="27"/>
      <c r="Q19" s="79" t="str">
        <f>IF(P19="","",ROUND(IF(O19="EUR",P19,(P19/$K$11)),2))</f>
        <v/>
      </c>
      <c r="R19" s="77"/>
      <c r="S19" s="27"/>
      <c r="T19" s="117" t="str">
        <f t="shared" ref="T19:T37" si="1">IF(Q19="","",ROUND(IF(O19="EUR",(Q19-S19),(Q19-(R19/$K$11))),2))</f>
        <v/>
      </c>
      <c r="U19" s="97"/>
    </row>
    <row r="20" spans="2:21" x14ac:dyDescent="0.25">
      <c r="B20" s="96">
        <f t="shared" ref="B20:B32" si="2">ROW()-ROW($B$18)</f>
        <v>2</v>
      </c>
      <c r="C20" s="21"/>
      <c r="D20" s="22"/>
      <c r="E20" s="22"/>
      <c r="F20" s="7" t="str">
        <f t="shared" si="0"/>
        <v/>
      </c>
      <c r="G20" s="23"/>
      <c r="H20" s="24"/>
      <c r="I20" s="25"/>
      <c r="J20" s="25"/>
      <c r="K20" s="23"/>
      <c r="L20" s="25"/>
      <c r="M20" s="26"/>
      <c r="N20" s="26"/>
      <c r="O20" s="94" t="s">
        <v>82</v>
      </c>
      <c r="P20" s="27"/>
      <c r="Q20" s="79" t="str">
        <f t="shared" ref="Q20:Q32" si="3">IF(P20="","",ROUND(IF(O20="EUR",P20,(P20/$K$11)),2))</f>
        <v/>
      </c>
      <c r="R20" s="77"/>
      <c r="S20" s="27"/>
      <c r="T20" s="117" t="str">
        <f t="shared" si="1"/>
        <v/>
      </c>
      <c r="U20" s="97"/>
    </row>
    <row r="21" spans="2:21" x14ac:dyDescent="0.25">
      <c r="B21" s="96">
        <f t="shared" si="2"/>
        <v>3</v>
      </c>
      <c r="C21" s="21"/>
      <c r="D21" s="22"/>
      <c r="E21" s="22"/>
      <c r="F21" s="7" t="str">
        <f t="shared" si="0"/>
        <v/>
      </c>
      <c r="G21" s="23"/>
      <c r="H21" s="24"/>
      <c r="I21" s="25"/>
      <c r="J21" s="25"/>
      <c r="K21" s="23"/>
      <c r="L21" s="25"/>
      <c r="M21" s="26"/>
      <c r="N21" s="26"/>
      <c r="O21" s="94" t="s">
        <v>82</v>
      </c>
      <c r="P21" s="27"/>
      <c r="Q21" s="79" t="str">
        <f t="shared" si="3"/>
        <v/>
      </c>
      <c r="R21" s="77"/>
      <c r="S21" s="27"/>
      <c r="T21" s="117" t="str">
        <f t="shared" si="1"/>
        <v/>
      </c>
      <c r="U21" s="97"/>
    </row>
    <row r="22" spans="2:21" x14ac:dyDescent="0.25">
      <c r="B22" s="96">
        <f t="shared" si="2"/>
        <v>4</v>
      </c>
      <c r="C22" s="21"/>
      <c r="D22" s="22"/>
      <c r="E22" s="22"/>
      <c r="F22" s="7" t="str">
        <f t="shared" si="0"/>
        <v/>
      </c>
      <c r="G22" s="23"/>
      <c r="H22" s="24"/>
      <c r="I22" s="25"/>
      <c r="J22" s="25"/>
      <c r="K22" s="23"/>
      <c r="L22" s="25"/>
      <c r="M22" s="26"/>
      <c r="N22" s="26"/>
      <c r="O22" s="94" t="s">
        <v>82</v>
      </c>
      <c r="P22" s="27"/>
      <c r="Q22" s="79" t="str">
        <f t="shared" si="3"/>
        <v/>
      </c>
      <c r="R22" s="77"/>
      <c r="S22" s="27"/>
      <c r="T22" s="117" t="str">
        <f t="shared" si="1"/>
        <v/>
      </c>
      <c r="U22" s="97"/>
    </row>
    <row r="23" spans="2:21" x14ac:dyDescent="0.25">
      <c r="B23" s="96">
        <f t="shared" si="2"/>
        <v>5</v>
      </c>
      <c r="C23" s="21"/>
      <c r="D23" s="22"/>
      <c r="E23" s="22"/>
      <c r="F23" s="7" t="str">
        <f t="shared" si="0"/>
        <v/>
      </c>
      <c r="G23" s="23"/>
      <c r="H23" s="24"/>
      <c r="I23" s="25"/>
      <c r="J23" s="25"/>
      <c r="K23" s="23"/>
      <c r="L23" s="25"/>
      <c r="M23" s="26"/>
      <c r="N23" s="26"/>
      <c r="O23" s="94" t="s">
        <v>82</v>
      </c>
      <c r="P23" s="27"/>
      <c r="Q23" s="79" t="str">
        <f t="shared" si="3"/>
        <v/>
      </c>
      <c r="R23" s="77"/>
      <c r="S23" s="27"/>
      <c r="T23" s="117" t="str">
        <f t="shared" si="1"/>
        <v/>
      </c>
      <c r="U23" s="97"/>
    </row>
    <row r="24" spans="2:21" x14ac:dyDescent="0.25">
      <c r="B24" s="96">
        <f t="shared" si="2"/>
        <v>6</v>
      </c>
      <c r="C24" s="21"/>
      <c r="D24" s="22"/>
      <c r="E24" s="22"/>
      <c r="F24" s="7" t="str">
        <f t="shared" si="0"/>
        <v/>
      </c>
      <c r="G24" s="23"/>
      <c r="H24" s="24"/>
      <c r="I24" s="25"/>
      <c r="J24" s="25"/>
      <c r="K24" s="23"/>
      <c r="L24" s="25"/>
      <c r="M24" s="26"/>
      <c r="N24" s="26"/>
      <c r="O24" s="94" t="s">
        <v>82</v>
      </c>
      <c r="P24" s="27"/>
      <c r="Q24" s="79" t="str">
        <f t="shared" si="3"/>
        <v/>
      </c>
      <c r="R24" s="77"/>
      <c r="S24" s="27"/>
      <c r="T24" s="117" t="str">
        <f t="shared" si="1"/>
        <v/>
      </c>
      <c r="U24" s="97"/>
    </row>
    <row r="25" spans="2:21" x14ac:dyDescent="0.25">
      <c r="B25" s="96">
        <f t="shared" si="2"/>
        <v>7</v>
      </c>
      <c r="C25" s="21"/>
      <c r="D25" s="22"/>
      <c r="E25" s="22"/>
      <c r="F25" s="7" t="str">
        <f t="shared" si="0"/>
        <v/>
      </c>
      <c r="G25" s="23"/>
      <c r="H25" s="24"/>
      <c r="I25" s="25"/>
      <c r="J25" s="25"/>
      <c r="K25" s="23"/>
      <c r="L25" s="25"/>
      <c r="M25" s="26"/>
      <c r="N25" s="26"/>
      <c r="O25" s="94" t="s">
        <v>82</v>
      </c>
      <c r="P25" s="27"/>
      <c r="Q25" s="79" t="str">
        <f t="shared" si="3"/>
        <v/>
      </c>
      <c r="R25" s="77"/>
      <c r="S25" s="27"/>
      <c r="T25" s="117" t="str">
        <f t="shared" si="1"/>
        <v/>
      </c>
      <c r="U25" s="97"/>
    </row>
    <row r="26" spans="2:21" x14ac:dyDescent="0.25">
      <c r="B26" s="96">
        <f t="shared" si="2"/>
        <v>8</v>
      </c>
      <c r="C26" s="21"/>
      <c r="D26" s="22"/>
      <c r="E26" s="22"/>
      <c r="F26" s="7" t="str">
        <f t="shared" si="0"/>
        <v/>
      </c>
      <c r="G26" s="23"/>
      <c r="H26" s="24"/>
      <c r="I26" s="25"/>
      <c r="J26" s="25"/>
      <c r="K26" s="23"/>
      <c r="L26" s="25"/>
      <c r="M26" s="26"/>
      <c r="N26" s="26"/>
      <c r="O26" s="94" t="s">
        <v>82</v>
      </c>
      <c r="P26" s="27"/>
      <c r="Q26" s="79" t="str">
        <f t="shared" si="3"/>
        <v/>
      </c>
      <c r="R26" s="77"/>
      <c r="S26" s="27"/>
      <c r="T26" s="117" t="str">
        <f t="shared" si="1"/>
        <v/>
      </c>
      <c r="U26" s="97"/>
    </row>
    <row r="27" spans="2:21" x14ac:dyDescent="0.25">
      <c r="B27" s="96">
        <f t="shared" si="2"/>
        <v>9</v>
      </c>
      <c r="C27" s="21"/>
      <c r="D27" s="22"/>
      <c r="E27" s="22"/>
      <c r="F27" s="7" t="str">
        <f t="shared" si="0"/>
        <v/>
      </c>
      <c r="G27" s="23"/>
      <c r="H27" s="24"/>
      <c r="I27" s="25"/>
      <c r="J27" s="25"/>
      <c r="K27" s="23"/>
      <c r="L27" s="25"/>
      <c r="M27" s="26"/>
      <c r="N27" s="26"/>
      <c r="O27" s="94" t="s">
        <v>82</v>
      </c>
      <c r="P27" s="27"/>
      <c r="Q27" s="79" t="str">
        <f t="shared" si="3"/>
        <v/>
      </c>
      <c r="R27" s="77"/>
      <c r="S27" s="27"/>
      <c r="T27" s="117" t="str">
        <f t="shared" si="1"/>
        <v/>
      </c>
      <c r="U27" s="97"/>
    </row>
    <row r="28" spans="2:21" x14ac:dyDescent="0.25">
      <c r="B28" s="96">
        <f t="shared" si="2"/>
        <v>10</v>
      </c>
      <c r="C28" s="21"/>
      <c r="D28" s="22"/>
      <c r="E28" s="22"/>
      <c r="F28" s="7" t="str">
        <f t="shared" si="0"/>
        <v/>
      </c>
      <c r="G28" s="23"/>
      <c r="H28" s="24"/>
      <c r="I28" s="25"/>
      <c r="J28" s="25"/>
      <c r="K28" s="23"/>
      <c r="L28" s="25"/>
      <c r="M28" s="26"/>
      <c r="N28" s="26"/>
      <c r="O28" s="94" t="s">
        <v>82</v>
      </c>
      <c r="P28" s="27"/>
      <c r="Q28" s="79" t="str">
        <f t="shared" si="3"/>
        <v/>
      </c>
      <c r="R28" s="77"/>
      <c r="S28" s="27"/>
      <c r="T28" s="117" t="str">
        <f t="shared" si="1"/>
        <v/>
      </c>
      <c r="U28" s="97"/>
    </row>
    <row r="29" spans="2:21" x14ac:dyDescent="0.25">
      <c r="B29" s="96">
        <f t="shared" si="2"/>
        <v>11</v>
      </c>
      <c r="C29" s="21"/>
      <c r="D29" s="22"/>
      <c r="E29" s="22"/>
      <c r="F29" s="7" t="str">
        <f t="shared" si="0"/>
        <v/>
      </c>
      <c r="G29" s="23"/>
      <c r="H29" s="24"/>
      <c r="I29" s="25"/>
      <c r="J29" s="25"/>
      <c r="K29" s="23"/>
      <c r="L29" s="25"/>
      <c r="M29" s="26"/>
      <c r="N29" s="26"/>
      <c r="O29" s="94" t="s">
        <v>82</v>
      </c>
      <c r="P29" s="27"/>
      <c r="Q29" s="79" t="str">
        <f t="shared" si="3"/>
        <v/>
      </c>
      <c r="R29" s="77"/>
      <c r="S29" s="27"/>
      <c r="T29" s="117" t="str">
        <f t="shared" si="1"/>
        <v/>
      </c>
      <c r="U29" s="97"/>
    </row>
    <row r="30" spans="2:21" x14ac:dyDescent="0.25">
      <c r="B30" s="96">
        <f t="shared" si="2"/>
        <v>12</v>
      </c>
      <c r="C30" s="21"/>
      <c r="D30" s="22"/>
      <c r="E30" s="22"/>
      <c r="F30" s="7" t="str">
        <f t="shared" si="0"/>
        <v/>
      </c>
      <c r="G30" s="23"/>
      <c r="H30" s="24"/>
      <c r="I30" s="25"/>
      <c r="J30" s="25"/>
      <c r="K30" s="23"/>
      <c r="L30" s="25"/>
      <c r="M30" s="26"/>
      <c r="N30" s="26"/>
      <c r="O30" s="94" t="s">
        <v>82</v>
      </c>
      <c r="P30" s="27"/>
      <c r="Q30" s="79" t="str">
        <f t="shared" si="3"/>
        <v/>
      </c>
      <c r="R30" s="77"/>
      <c r="S30" s="27"/>
      <c r="T30" s="117" t="str">
        <f t="shared" si="1"/>
        <v/>
      </c>
      <c r="U30" s="97"/>
    </row>
    <row r="31" spans="2:21" x14ac:dyDescent="0.25">
      <c r="B31" s="96">
        <f t="shared" si="2"/>
        <v>13</v>
      </c>
      <c r="C31" s="21"/>
      <c r="D31" s="22"/>
      <c r="E31" s="22"/>
      <c r="F31" s="7" t="str">
        <f t="shared" si="0"/>
        <v/>
      </c>
      <c r="G31" s="23"/>
      <c r="H31" s="24"/>
      <c r="I31" s="25"/>
      <c r="J31" s="25"/>
      <c r="K31" s="23"/>
      <c r="L31" s="25"/>
      <c r="M31" s="26"/>
      <c r="N31" s="26"/>
      <c r="O31" s="94" t="s">
        <v>82</v>
      </c>
      <c r="P31" s="27"/>
      <c r="Q31" s="79" t="str">
        <f t="shared" si="3"/>
        <v/>
      </c>
      <c r="R31" s="77"/>
      <c r="S31" s="27"/>
      <c r="T31" s="117" t="str">
        <f t="shared" si="1"/>
        <v/>
      </c>
      <c r="U31" s="97"/>
    </row>
    <row r="32" spans="2:21" x14ac:dyDescent="0.25">
      <c r="B32" s="96">
        <f t="shared" si="2"/>
        <v>14</v>
      </c>
      <c r="C32" s="21"/>
      <c r="D32" s="22"/>
      <c r="E32" s="22"/>
      <c r="F32" s="7" t="str">
        <f t="shared" si="0"/>
        <v/>
      </c>
      <c r="G32" s="23"/>
      <c r="H32" s="24"/>
      <c r="I32" s="25"/>
      <c r="J32" s="25"/>
      <c r="K32" s="23"/>
      <c r="L32" s="25"/>
      <c r="M32" s="26"/>
      <c r="N32" s="26"/>
      <c r="O32" s="94" t="s">
        <v>82</v>
      </c>
      <c r="P32" s="27"/>
      <c r="Q32" s="79" t="str">
        <f t="shared" si="3"/>
        <v/>
      </c>
      <c r="R32" s="77"/>
      <c r="S32" s="27"/>
      <c r="T32" s="117" t="str">
        <f t="shared" si="1"/>
        <v/>
      </c>
      <c r="U32" s="97"/>
    </row>
    <row r="33" spans="2:21" x14ac:dyDescent="0.25">
      <c r="B33" s="96">
        <f t="shared" ref="B33:B43" si="4">ROW()-ROW($B$18)</f>
        <v>15</v>
      </c>
      <c r="C33" s="21"/>
      <c r="D33" s="22"/>
      <c r="E33" s="22"/>
      <c r="F33" s="7" t="str">
        <f t="shared" si="0"/>
        <v/>
      </c>
      <c r="G33" s="23"/>
      <c r="H33" s="24"/>
      <c r="I33" s="25"/>
      <c r="J33" s="25"/>
      <c r="K33" s="23"/>
      <c r="L33" s="25"/>
      <c r="M33" s="26"/>
      <c r="N33" s="26"/>
      <c r="O33" s="94" t="s">
        <v>82</v>
      </c>
      <c r="P33" s="27"/>
      <c r="Q33" s="79" t="str">
        <f t="shared" ref="Q33:Q45" si="5">IF(P33="","",ROUND(IF(O33="EUR",P33,(P33/$K$11)),2))</f>
        <v/>
      </c>
      <c r="R33" s="77"/>
      <c r="S33" s="27"/>
      <c r="T33" s="117" t="str">
        <f t="shared" si="1"/>
        <v/>
      </c>
      <c r="U33" s="97"/>
    </row>
    <row r="34" spans="2:21" x14ac:dyDescent="0.25">
      <c r="B34" s="96">
        <f t="shared" si="4"/>
        <v>16</v>
      </c>
      <c r="C34" s="21"/>
      <c r="D34" s="22"/>
      <c r="E34" s="22"/>
      <c r="F34" s="7" t="str">
        <f t="shared" si="0"/>
        <v/>
      </c>
      <c r="G34" s="23"/>
      <c r="H34" s="24"/>
      <c r="I34" s="25"/>
      <c r="J34" s="25"/>
      <c r="K34" s="23"/>
      <c r="L34" s="25"/>
      <c r="M34" s="26"/>
      <c r="N34" s="26"/>
      <c r="O34" s="94" t="s">
        <v>82</v>
      </c>
      <c r="P34" s="27"/>
      <c r="Q34" s="79" t="str">
        <f t="shared" si="5"/>
        <v/>
      </c>
      <c r="R34" s="77"/>
      <c r="S34" s="27"/>
      <c r="T34" s="117" t="str">
        <f t="shared" si="1"/>
        <v/>
      </c>
      <c r="U34" s="97"/>
    </row>
    <row r="35" spans="2:21" x14ac:dyDescent="0.25">
      <c r="B35" s="96">
        <f t="shared" si="4"/>
        <v>17</v>
      </c>
      <c r="C35" s="21"/>
      <c r="D35" s="22"/>
      <c r="E35" s="22"/>
      <c r="F35" s="7" t="str">
        <f t="shared" ref="F35:F43" si="6">IF($D$2="","",$D$2)</f>
        <v/>
      </c>
      <c r="G35" s="23"/>
      <c r="H35" s="24"/>
      <c r="I35" s="25"/>
      <c r="J35" s="25"/>
      <c r="K35" s="23"/>
      <c r="L35" s="25"/>
      <c r="M35" s="26"/>
      <c r="N35" s="26"/>
      <c r="O35" s="94" t="s">
        <v>82</v>
      </c>
      <c r="P35" s="27"/>
      <c r="Q35" s="79" t="str">
        <f t="shared" si="5"/>
        <v/>
      </c>
      <c r="R35" s="77"/>
      <c r="S35" s="27"/>
      <c r="T35" s="117" t="str">
        <f t="shared" si="1"/>
        <v/>
      </c>
      <c r="U35" s="97"/>
    </row>
    <row r="36" spans="2:21" x14ac:dyDescent="0.25">
      <c r="B36" s="96">
        <f t="shared" si="4"/>
        <v>18</v>
      </c>
      <c r="C36" s="21"/>
      <c r="D36" s="22"/>
      <c r="E36" s="22"/>
      <c r="F36" s="7" t="str">
        <f t="shared" si="6"/>
        <v/>
      </c>
      <c r="G36" s="23"/>
      <c r="H36" s="24"/>
      <c r="I36" s="25"/>
      <c r="J36" s="25"/>
      <c r="K36" s="23"/>
      <c r="L36" s="25"/>
      <c r="M36" s="26"/>
      <c r="N36" s="26"/>
      <c r="O36" s="94" t="s">
        <v>82</v>
      </c>
      <c r="P36" s="27"/>
      <c r="Q36" s="79" t="str">
        <f t="shared" si="5"/>
        <v/>
      </c>
      <c r="R36" s="77"/>
      <c r="S36" s="27"/>
      <c r="T36" s="117" t="str">
        <f t="shared" si="1"/>
        <v/>
      </c>
      <c r="U36" s="97"/>
    </row>
    <row r="37" spans="2:21" x14ac:dyDescent="0.25">
      <c r="B37" s="96">
        <f t="shared" si="4"/>
        <v>19</v>
      </c>
      <c r="C37" s="21"/>
      <c r="D37" s="22"/>
      <c r="E37" s="22"/>
      <c r="F37" s="7" t="str">
        <f t="shared" si="6"/>
        <v/>
      </c>
      <c r="G37" s="23"/>
      <c r="H37" s="24"/>
      <c r="I37" s="25"/>
      <c r="J37" s="25"/>
      <c r="K37" s="23"/>
      <c r="L37" s="25"/>
      <c r="M37" s="26"/>
      <c r="N37" s="26"/>
      <c r="O37" s="94" t="s">
        <v>82</v>
      </c>
      <c r="P37" s="27"/>
      <c r="Q37" s="79" t="str">
        <f t="shared" si="5"/>
        <v/>
      </c>
      <c r="R37" s="77"/>
      <c r="S37" s="27"/>
      <c r="T37" s="117" t="str">
        <f t="shared" si="1"/>
        <v/>
      </c>
      <c r="U37" s="97"/>
    </row>
    <row r="38" spans="2:21" x14ac:dyDescent="0.25">
      <c r="B38" s="96">
        <f t="shared" si="4"/>
        <v>20</v>
      </c>
      <c r="C38" s="21"/>
      <c r="D38" s="22"/>
      <c r="E38" s="22"/>
      <c r="F38" s="7" t="str">
        <f t="shared" si="6"/>
        <v/>
      </c>
      <c r="G38" s="23"/>
      <c r="H38" s="24"/>
      <c r="I38" s="25"/>
      <c r="J38" s="25"/>
      <c r="K38" s="23"/>
      <c r="L38" s="25"/>
      <c r="M38" s="26"/>
      <c r="N38" s="26"/>
      <c r="O38" s="94" t="s">
        <v>82</v>
      </c>
      <c r="P38" s="27"/>
      <c r="Q38" s="79" t="str">
        <f t="shared" si="5"/>
        <v/>
      </c>
      <c r="R38" s="77"/>
      <c r="S38" s="27"/>
      <c r="T38" s="117" t="str">
        <f t="shared" ref="T38:T43" si="7">IF(Q38="","",ROUND(IF(O38="EUR",(Q38-S38),(Q38-(R38/$K$11))),2))</f>
        <v/>
      </c>
      <c r="U38" s="97"/>
    </row>
    <row r="39" spans="2:21" x14ac:dyDescent="0.25">
      <c r="B39" s="96">
        <f t="shared" si="4"/>
        <v>21</v>
      </c>
      <c r="C39" s="21"/>
      <c r="D39" s="22"/>
      <c r="E39" s="22"/>
      <c r="F39" s="7" t="str">
        <f t="shared" si="6"/>
        <v/>
      </c>
      <c r="G39" s="23"/>
      <c r="H39" s="24"/>
      <c r="I39" s="25"/>
      <c r="J39" s="25"/>
      <c r="K39" s="23"/>
      <c r="L39" s="25"/>
      <c r="M39" s="26"/>
      <c r="N39" s="26"/>
      <c r="O39" s="94" t="s">
        <v>82</v>
      </c>
      <c r="Q39" s="79" t="str">
        <f t="shared" si="5"/>
        <v/>
      </c>
      <c r="R39" s="77"/>
      <c r="S39" s="27"/>
      <c r="T39" s="117" t="str">
        <f t="shared" si="7"/>
        <v/>
      </c>
      <c r="U39" s="97"/>
    </row>
    <row r="40" spans="2:21" x14ac:dyDescent="0.25">
      <c r="B40" s="96">
        <f t="shared" si="4"/>
        <v>22</v>
      </c>
      <c r="C40" s="21"/>
      <c r="D40" s="22"/>
      <c r="E40" s="22"/>
      <c r="F40" s="7" t="str">
        <f t="shared" si="6"/>
        <v/>
      </c>
      <c r="G40" s="23"/>
      <c r="H40" s="24"/>
      <c r="I40" s="25"/>
      <c r="J40" s="25"/>
      <c r="K40" s="23"/>
      <c r="L40" s="25"/>
      <c r="M40" s="26"/>
      <c r="N40" s="26"/>
      <c r="O40" s="94" t="s">
        <v>82</v>
      </c>
      <c r="P40" s="27"/>
      <c r="Q40" s="79" t="str">
        <f t="shared" si="5"/>
        <v/>
      </c>
      <c r="R40" s="77"/>
      <c r="S40" s="27"/>
      <c r="T40" s="117" t="str">
        <f t="shared" si="7"/>
        <v/>
      </c>
      <c r="U40" s="97"/>
    </row>
    <row r="41" spans="2:21" x14ac:dyDescent="0.25">
      <c r="B41" s="96">
        <f t="shared" si="4"/>
        <v>23</v>
      </c>
      <c r="C41" s="21"/>
      <c r="D41" s="22"/>
      <c r="E41" s="22"/>
      <c r="F41" s="7" t="str">
        <f t="shared" si="6"/>
        <v/>
      </c>
      <c r="G41" s="23"/>
      <c r="H41" s="24"/>
      <c r="I41" s="25"/>
      <c r="J41" s="25"/>
      <c r="K41" s="23"/>
      <c r="L41" s="25"/>
      <c r="M41" s="26"/>
      <c r="N41" s="26"/>
      <c r="O41" s="94" t="s">
        <v>82</v>
      </c>
      <c r="P41" s="27"/>
      <c r="Q41" s="79" t="str">
        <f t="shared" si="5"/>
        <v/>
      </c>
      <c r="R41" s="77"/>
      <c r="S41" s="27"/>
      <c r="T41" s="117" t="str">
        <f t="shared" si="7"/>
        <v/>
      </c>
      <c r="U41" s="97"/>
    </row>
    <row r="42" spans="2:21" x14ac:dyDescent="0.25">
      <c r="B42" s="96">
        <f t="shared" si="4"/>
        <v>24</v>
      </c>
      <c r="C42" s="21"/>
      <c r="D42" s="22"/>
      <c r="E42" s="22"/>
      <c r="F42" s="7" t="str">
        <f t="shared" si="6"/>
        <v/>
      </c>
      <c r="G42" s="23"/>
      <c r="H42" s="24"/>
      <c r="I42" s="25"/>
      <c r="J42" s="25"/>
      <c r="K42" s="23"/>
      <c r="L42" s="25"/>
      <c r="M42" s="26"/>
      <c r="N42" s="26"/>
      <c r="O42" s="94" t="s">
        <v>82</v>
      </c>
      <c r="Q42" s="79" t="str">
        <f t="shared" si="5"/>
        <v/>
      </c>
      <c r="R42" s="77"/>
      <c r="S42" s="27"/>
      <c r="T42" s="117" t="str">
        <f t="shared" si="7"/>
        <v/>
      </c>
      <c r="U42" s="97"/>
    </row>
    <row r="43" spans="2:21" ht="15.75" thickBot="1" x14ac:dyDescent="0.3">
      <c r="B43" s="105">
        <f t="shared" si="4"/>
        <v>25</v>
      </c>
      <c r="C43" s="106"/>
      <c r="D43" s="107"/>
      <c r="E43" s="107"/>
      <c r="F43" s="108" t="str">
        <f t="shared" si="6"/>
        <v/>
      </c>
      <c r="G43" s="109"/>
      <c r="H43" s="110"/>
      <c r="I43" s="111"/>
      <c r="J43" s="111"/>
      <c r="K43" s="109"/>
      <c r="L43" s="111"/>
      <c r="M43" s="112"/>
      <c r="N43" s="112"/>
      <c r="O43" s="113" t="s">
        <v>82</v>
      </c>
      <c r="P43" s="114"/>
      <c r="Q43" s="95" t="str">
        <f t="shared" si="5"/>
        <v/>
      </c>
      <c r="R43" s="115"/>
      <c r="S43" s="114"/>
      <c r="T43" s="118" t="str">
        <f t="shared" si="7"/>
        <v/>
      </c>
      <c r="U43" s="116"/>
    </row>
    <row r="44" spans="2:21" x14ac:dyDescent="0.25">
      <c r="C44" s="171" t="s">
        <v>89</v>
      </c>
      <c r="D44" s="172"/>
      <c r="E44" s="172"/>
      <c r="F44" s="172"/>
      <c r="G44" s="172"/>
      <c r="H44" s="31" t="s">
        <v>54</v>
      </c>
      <c r="I44" s="173"/>
      <c r="J44" s="174"/>
      <c r="K44" s="174"/>
      <c r="L44" s="174"/>
      <c r="M44" s="174"/>
      <c r="N44" s="174"/>
      <c r="O44" s="175"/>
      <c r="P44" s="32" t="str">
        <f>IF('Rekapitulace mezd'!I25=0,"",IF('Rekapitulace mezd'!I25=0,0,'Rekapitulace mezd'!I25))</f>
        <v/>
      </c>
      <c r="Q44" s="83" t="str">
        <f>IF(P44="","",ROUND(P44/$K$11,2))</f>
        <v/>
      </c>
      <c r="R44" s="80"/>
      <c r="S44" s="33"/>
      <c r="T44" s="119" t="str">
        <f>IF('Rekapitulace mezd'!K25=0,"",ROUND('Rekapitulace mezd'!K25/$K$11,2))</f>
        <v/>
      </c>
      <c r="U44" s="35"/>
    </row>
    <row r="45" spans="2:21" x14ac:dyDescent="0.25">
      <c r="C45" s="161" t="s">
        <v>90</v>
      </c>
      <c r="D45" s="162"/>
      <c r="E45" s="162"/>
      <c r="F45" s="162"/>
      <c r="G45" s="162"/>
      <c r="H45" s="7" t="s">
        <v>54</v>
      </c>
      <c r="I45" s="176"/>
      <c r="J45" s="177"/>
      <c r="K45" s="177"/>
      <c r="L45" s="177"/>
      <c r="M45" s="177"/>
      <c r="N45" s="177"/>
      <c r="O45" s="178"/>
      <c r="P45" s="36" t="str">
        <f>IF('Rekapitulace dobrovolné práce'!F25=0,"",IF('Rekapitulace dobrovolné práce'!F25=0,0,'Rekapitulace dobrovolné práce'!F25))</f>
        <v/>
      </c>
      <c r="Q45" s="84" t="str">
        <f t="shared" si="5"/>
        <v/>
      </c>
      <c r="R45" s="81"/>
      <c r="S45" s="37"/>
      <c r="T45" s="117" t="str">
        <f>IF('Rekapitulace dobrovolné práce'!H25=0,"",ROUND('Rekapitulace dobrovolné práce'!H25/$K$11,2))</f>
        <v/>
      </c>
      <c r="U45" s="38"/>
    </row>
    <row r="46" spans="2:21" x14ac:dyDescent="0.25">
      <c r="C46" s="161" t="s">
        <v>50</v>
      </c>
      <c r="D46" s="162"/>
      <c r="E46" s="162"/>
      <c r="F46" s="162"/>
      <c r="G46" s="162"/>
      <c r="H46" s="7" t="s">
        <v>54</v>
      </c>
      <c r="I46" s="94" t="s">
        <v>55</v>
      </c>
      <c r="J46" s="165" t="s">
        <v>94</v>
      </c>
      <c r="K46" s="165"/>
      <c r="L46" s="165"/>
      <c r="N46" s="166" t="s">
        <v>56</v>
      </c>
      <c r="O46" s="167"/>
      <c r="P46" s="168"/>
      <c r="Q46" s="84">
        <f>IF(Q44="",ROUND(IF(I46="Ano",(M46/100)*SUM(Q19:Q43),0),2),0)</f>
        <v>0</v>
      </c>
      <c r="R46" s="81"/>
      <c r="S46" s="27"/>
      <c r="T46" s="117">
        <f>IF(Q44="",ROUND(IF(I46="Ano",(M46/100)*SUM(T19:T43),0),2),0)</f>
        <v>0</v>
      </c>
      <c r="U46" s="39"/>
    </row>
    <row r="47" spans="2:21" x14ac:dyDescent="0.25">
      <c r="C47" s="161" t="s">
        <v>51</v>
      </c>
      <c r="D47" s="162"/>
      <c r="E47" s="162"/>
      <c r="F47" s="162"/>
      <c r="G47" s="162"/>
      <c r="H47" s="7" t="s">
        <v>54</v>
      </c>
      <c r="I47" s="94" t="s">
        <v>55</v>
      </c>
      <c r="J47" s="201"/>
      <c r="K47" s="201"/>
      <c r="L47" s="201"/>
      <c r="M47" s="201"/>
      <c r="N47" s="201"/>
      <c r="O47" s="201"/>
      <c r="P47" s="201"/>
      <c r="Q47" s="84">
        <f>ROUND(IF(I47="Ano",IF(I46="Ano",Q46*0.15,Q44*0.15)),2)</f>
        <v>0</v>
      </c>
      <c r="R47" s="81"/>
      <c r="S47" s="27"/>
      <c r="T47" s="117">
        <f>ROUND(IF(I47="Ano",IF(I46="Ano",T46*0.15,T44*0.15)),2)</f>
        <v>0</v>
      </c>
      <c r="U47" s="39"/>
    </row>
    <row r="48" spans="2:21" x14ac:dyDescent="0.25">
      <c r="C48" s="161" t="s">
        <v>52</v>
      </c>
      <c r="D48" s="162"/>
      <c r="E48" s="162"/>
      <c r="F48" s="162"/>
      <c r="G48" s="162"/>
      <c r="H48" s="7" t="s">
        <v>54</v>
      </c>
      <c r="I48" s="94" t="s">
        <v>55</v>
      </c>
      <c r="J48" s="201"/>
      <c r="K48" s="201"/>
      <c r="L48" s="201"/>
      <c r="M48" s="201"/>
      <c r="N48" s="201"/>
      <c r="O48" s="201"/>
      <c r="P48" s="201"/>
      <c r="Q48" s="85">
        <f>ROUND(IF(I48="Ano",IF(I46="Ano",Q46*0.05,Q44*0.05)),2)</f>
        <v>0</v>
      </c>
      <c r="R48" s="81"/>
      <c r="S48" s="27"/>
      <c r="T48" s="117">
        <f>ROUND(IF(I48="Ano",IF(I46="Ano",T46*0.05,T44*0.05)),2)</f>
        <v>0</v>
      </c>
      <c r="U48" s="40"/>
    </row>
    <row r="49" spans="3:21" ht="15.75" thickBot="1" x14ac:dyDescent="0.3">
      <c r="C49" s="163" t="s">
        <v>53</v>
      </c>
      <c r="D49" s="164"/>
      <c r="E49" s="164"/>
      <c r="F49" s="164"/>
      <c r="G49" s="164"/>
      <c r="H49" s="28" t="s">
        <v>54</v>
      </c>
      <c r="I49" s="29" t="s">
        <v>55</v>
      </c>
      <c r="J49" s="192"/>
      <c r="K49" s="192"/>
      <c r="L49" s="192"/>
      <c r="M49" s="192"/>
      <c r="N49" s="192"/>
      <c r="O49" s="192"/>
      <c r="P49" s="192"/>
      <c r="Q49" s="86">
        <f>ROUND(IF(I49="Ano",0.4*Q44,0),2)</f>
        <v>0</v>
      </c>
      <c r="R49" s="82"/>
      <c r="S49" s="30"/>
      <c r="T49" s="120">
        <f>ROUND(IF(I49="Ano",0.4*T44,0),2)</f>
        <v>0</v>
      </c>
      <c r="U49" s="41"/>
    </row>
    <row r="50" spans="3:21" ht="15.75" thickBot="1" x14ac:dyDescent="0.3"/>
    <row r="51" spans="3:21" x14ac:dyDescent="0.25">
      <c r="N51" s="185" t="s">
        <v>57</v>
      </c>
      <c r="O51" s="186"/>
      <c r="P51" s="186"/>
      <c r="Q51" s="87">
        <f>SUM(Q19:Q49)</f>
        <v>0</v>
      </c>
      <c r="R51" s="42"/>
      <c r="S51" s="34"/>
      <c r="T51" s="43"/>
      <c r="U51" s="35"/>
    </row>
    <row r="52" spans="3:21" ht="16.5" thickBot="1" x14ac:dyDescent="0.3">
      <c r="N52" s="187" t="s">
        <v>58</v>
      </c>
      <c r="O52" s="188"/>
      <c r="P52" s="188"/>
      <c r="Q52" s="189"/>
      <c r="R52" s="44"/>
      <c r="S52" s="45">
        <f>T52-Q51</f>
        <v>0</v>
      </c>
      <c r="T52" s="121">
        <f>SUM(T19:T49)</f>
        <v>0</v>
      </c>
      <c r="U52" s="46"/>
    </row>
    <row r="53" spans="3:21" ht="15.75" thickBot="1" x14ac:dyDescent="0.3"/>
    <row r="54" spans="3:21" x14ac:dyDescent="0.25">
      <c r="R54" s="193" t="s">
        <v>96</v>
      </c>
      <c r="S54" s="194"/>
      <c r="T54" s="194"/>
      <c r="U54" s="195"/>
    </row>
    <row r="55" spans="3:21" x14ac:dyDescent="0.25">
      <c r="R55" s="190" t="s">
        <v>61</v>
      </c>
      <c r="S55" s="200"/>
      <c r="T55" s="191"/>
      <c r="U55" s="122">
        <f>SUMIF(H19:H49,"IV",T19:T49)*(T59/100)</f>
        <v>0</v>
      </c>
    </row>
    <row r="56" spans="3:21" x14ac:dyDescent="0.25">
      <c r="R56" s="190" t="s">
        <v>62</v>
      </c>
      <c r="S56" s="200"/>
      <c r="T56" s="191"/>
      <c r="U56" s="123">
        <f>SUMIF(H19:H49,"NIV",T19:T49)*(T59/100)</f>
        <v>0</v>
      </c>
    </row>
    <row r="57" spans="3:21" x14ac:dyDescent="0.25">
      <c r="R57" s="47" t="s">
        <v>60</v>
      </c>
      <c r="S57" s="48"/>
      <c r="T57" s="92" t="s">
        <v>59</v>
      </c>
      <c r="U57" s="49"/>
    </row>
    <row r="58" spans="3:21" x14ac:dyDescent="0.25">
      <c r="R58" s="190" t="s">
        <v>63</v>
      </c>
      <c r="S58" s="191"/>
      <c r="T58" s="124"/>
      <c r="U58" s="125">
        <f>FLOOR(U61*(T58/100),0.01)</f>
        <v>0</v>
      </c>
    </row>
    <row r="59" spans="3:21" x14ac:dyDescent="0.25">
      <c r="R59" s="190" t="s">
        <v>64</v>
      </c>
      <c r="S59" s="191"/>
      <c r="T59" s="126"/>
      <c r="U59" s="122">
        <f>FLOOR(U61*(T59/100),0.01)</f>
        <v>0</v>
      </c>
    </row>
    <row r="60" spans="3:21" x14ac:dyDescent="0.25">
      <c r="R60" s="190" t="s">
        <v>65</v>
      </c>
      <c r="S60" s="191"/>
      <c r="T60" s="127">
        <f>100-(T59+T58)</f>
        <v>100</v>
      </c>
      <c r="U60" s="122">
        <f>U61-(U58+U59)</f>
        <v>0</v>
      </c>
    </row>
    <row r="61" spans="3:21" ht="15.75" thickBot="1" x14ac:dyDescent="0.3">
      <c r="R61" s="196" t="s">
        <v>66</v>
      </c>
      <c r="S61" s="197"/>
      <c r="T61" s="128">
        <v>100</v>
      </c>
      <c r="U61" s="129">
        <f>T52</f>
        <v>0</v>
      </c>
    </row>
  </sheetData>
  <sheetProtection formatColumns="0" insertRows="0" autoFilter="0"/>
  <dataConsolidate/>
  <mergeCells count="37">
    <mergeCell ref="R61:S61"/>
    <mergeCell ref="D2:G2"/>
    <mergeCell ref="R55:T55"/>
    <mergeCell ref="R56:T56"/>
    <mergeCell ref="R58:S58"/>
    <mergeCell ref="R59:S59"/>
    <mergeCell ref="J47:P47"/>
    <mergeCell ref="J48:P48"/>
    <mergeCell ref="D4:G4"/>
    <mergeCell ref="D5:G5"/>
    <mergeCell ref="D6:G6"/>
    <mergeCell ref="D7:G7"/>
    <mergeCell ref="C11:F11"/>
    <mergeCell ref="C12:F12"/>
    <mergeCell ref="B16:Q16"/>
    <mergeCell ref="R16:U16"/>
    <mergeCell ref="N51:P51"/>
    <mergeCell ref="N52:Q52"/>
    <mergeCell ref="R60:S60"/>
    <mergeCell ref="J49:P49"/>
    <mergeCell ref="R54:U54"/>
    <mergeCell ref="I5:K6"/>
    <mergeCell ref="I7:J7"/>
    <mergeCell ref="I8:J8"/>
    <mergeCell ref="I9:J9"/>
    <mergeCell ref="I11:J11"/>
    <mergeCell ref="C48:G48"/>
    <mergeCell ref="C49:G49"/>
    <mergeCell ref="J46:L46"/>
    <mergeCell ref="N46:P46"/>
    <mergeCell ref="I12:J12"/>
    <mergeCell ref="C44:G44"/>
    <mergeCell ref="C45:G45"/>
    <mergeCell ref="C46:G46"/>
    <mergeCell ref="C47:G47"/>
    <mergeCell ref="I44:O44"/>
    <mergeCell ref="I45:O45"/>
  </mergeCells>
  <conditionalFormatting sqref="R19:R45">
    <cfRule type="expression" dxfId="2" priority="4">
      <formula>$O19="EUR"</formula>
    </cfRule>
  </conditionalFormatting>
  <conditionalFormatting sqref="S19:S49">
    <cfRule type="expression" dxfId="1" priority="3">
      <formula>$O19="CZK"</formula>
    </cfRule>
  </conditionalFormatting>
  <dataValidations disablePrompts="1" count="4">
    <dataValidation type="list" allowBlank="1" showInputMessage="1" showErrorMessage="1" sqref="G11:G12" xr:uid="{BBA3E6F4-3515-42EC-A22B-8C246534AE5E}">
      <formula1>"Ano,Ne"</formula1>
    </dataValidation>
    <dataValidation type="list" allowBlank="1" showInputMessage="1" showErrorMessage="1" sqref="O19:O43" xr:uid="{CA2C1778-4B09-491C-ACC7-280F5DA3D098}">
      <formula1>"CZK,EUR"</formula1>
    </dataValidation>
    <dataValidation type="list" allowBlank="1" showInputMessage="1" showErrorMessage="1" sqref="H19:H43" xr:uid="{6D350A8F-C04E-4B01-BBE4-A583E8D133B6}">
      <formula1>"IV,NIV"</formula1>
    </dataValidation>
    <dataValidation type="list" allowBlank="1" showInputMessage="1" showErrorMessage="1" sqref="I46:I49" xr:uid="{DD01930D-9F54-4742-958F-A2E7FCE4343B}">
      <formula1>"Ne,Ano"</formula1>
    </dataValidation>
  </dataValidations>
  <pageMargins left="0.7" right="0.7" top="0.78740157499999996" bottom="0.78740157499999996" header="0.3" footer="0.3"/>
  <pageSetup paperSize="9" scale="50" fitToHeight="0" orientation="landscape" r:id="rId1"/>
  <headerFooter>
    <oddFooter>&amp;LND (Sasko) Příloha č. 5 – Soupiska výdajů&amp;RVerze 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42F5DD0-1012-46D5-8BC8-49312EDF3046}">
          <x14:formula1>
            <xm:f>Hodnoty!$L$3:$L$7</xm:f>
          </x14:formula1>
          <xm:sqref>C19:C43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M25"/>
  <sheetViews>
    <sheetView showGridLines="0" view="pageLayout" zoomScale="90" zoomScaleNormal="90" zoomScalePageLayoutView="90" workbookViewId="0">
      <selection activeCell="H29" sqref="H29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5" width="15.5703125" style="1" customWidth="1"/>
    <col min="6" max="6" width="20.5703125" style="1" customWidth="1"/>
    <col min="7" max="7" width="15.5703125" style="1" customWidth="1"/>
    <col min="8" max="8" width="25.85546875" style="1" customWidth="1"/>
    <col min="9" max="9" width="18.5703125" style="1" customWidth="1"/>
    <col min="10" max="11" width="18.5703125" style="1" hidden="1" customWidth="1" outlineLevel="1"/>
    <col min="12" max="12" width="34.5703125" style="1" hidden="1" customWidth="1" outlineLevel="1"/>
    <col min="13" max="13" width="8.7109375" style="1" collapsed="1"/>
    <col min="14" max="16384" width="8.7109375" style="1"/>
  </cols>
  <sheetData>
    <row r="1" spans="2:12" ht="15.75" thickBot="1" x14ac:dyDescent="0.3"/>
    <row r="2" spans="2:12" ht="20.100000000000001" customHeight="1" thickBot="1" x14ac:dyDescent="0.3">
      <c r="C2" s="215" t="s">
        <v>81</v>
      </c>
      <c r="D2" s="216"/>
    </row>
    <row r="3" spans="2:12" ht="20.100000000000001" customHeight="1" thickBot="1" x14ac:dyDescent="0.3"/>
    <row r="4" spans="2:12" ht="39.950000000000003" customHeight="1" thickBot="1" x14ac:dyDescent="0.3">
      <c r="B4" s="134" t="s">
        <v>104</v>
      </c>
      <c r="C4" s="135" t="s">
        <v>70</v>
      </c>
      <c r="D4" s="136" t="s">
        <v>71</v>
      </c>
      <c r="E4" s="136" t="s">
        <v>80</v>
      </c>
      <c r="F4" s="136" t="s">
        <v>105</v>
      </c>
      <c r="G4" s="136" t="s">
        <v>72</v>
      </c>
      <c r="H4" s="137" t="s">
        <v>84</v>
      </c>
      <c r="I4" s="138" t="s">
        <v>83</v>
      </c>
      <c r="J4" s="50" t="s">
        <v>97</v>
      </c>
      <c r="K4" s="51" t="s">
        <v>95</v>
      </c>
      <c r="L4" s="52" t="s">
        <v>8</v>
      </c>
    </row>
    <row r="5" spans="2:12" ht="20.100000000000001" customHeight="1" x14ac:dyDescent="0.25">
      <c r="B5" s="131">
        <v>1</v>
      </c>
      <c r="C5" s="88"/>
      <c r="D5" s="53"/>
      <c r="E5" s="53"/>
      <c r="F5" s="54"/>
      <c r="G5" s="53"/>
      <c r="H5" s="55"/>
      <c r="I5" s="133">
        <f>IFERROR(IF(E5="Měsíční",INDEX(Hodnoty!$C$4:$G$11,MATCH(G5,Hodnoty!$B$4:$B$11,0),MATCH(D5,Hodnoty!$C$3:$G$3,0))*H5*F5,INDEX(Hodnoty!$C$14:$G$21,MATCH(G5,Hodnoty!$B$14:$B$21,0),MATCH(D5,Hodnoty!$C$13:$G$13,0))*H5),0)</f>
        <v>0</v>
      </c>
      <c r="J5" s="56"/>
      <c r="K5" s="145">
        <f>I5-J5</f>
        <v>0</v>
      </c>
      <c r="L5" s="57"/>
    </row>
    <row r="6" spans="2:12" ht="20.100000000000001" customHeight="1" x14ac:dyDescent="0.25">
      <c r="B6" s="132">
        <v>2</v>
      </c>
      <c r="C6" s="89"/>
      <c r="D6" s="58"/>
      <c r="E6" s="58"/>
      <c r="F6" s="59"/>
      <c r="G6" s="58"/>
      <c r="H6" s="60"/>
      <c r="I6" s="133">
        <f>IFERROR(IF(E6="Měsíční",INDEX(Hodnoty!$C$4:$G$11,MATCH(G6,Hodnoty!$B$4:$B$11,0),MATCH(D6,Hodnoty!$C$3:$G$3,0))*H6*F6,INDEX(Hodnoty!$C$14:$G$21,MATCH(G6,Hodnoty!$B$14:$B$21,0),MATCH(D6,Hodnoty!$C$13:$G$13,0))*H6),0)</f>
        <v>0</v>
      </c>
      <c r="J6" s="61"/>
      <c r="K6" s="145">
        <f t="shared" ref="K6:K24" si="0">I6-J6</f>
        <v>0</v>
      </c>
      <c r="L6" s="62"/>
    </row>
    <row r="7" spans="2:12" ht="20.100000000000001" customHeight="1" x14ac:dyDescent="0.25">
      <c r="B7" s="132">
        <v>3</v>
      </c>
      <c r="C7" s="89"/>
      <c r="D7" s="58"/>
      <c r="E7" s="58"/>
      <c r="F7" s="59"/>
      <c r="G7" s="58"/>
      <c r="H7" s="60"/>
      <c r="I7" s="133">
        <f>IFERROR(IF(E7="Měsíční",INDEX(Hodnoty!$C$4:$G$11,MATCH(G7,Hodnoty!$B$4:$B$11,0),MATCH(D7,Hodnoty!$C$3:$G$3,0))*H7*F7,INDEX(Hodnoty!$C$14:$G$21,MATCH(G7,Hodnoty!$B$14:$B$21,0),MATCH(D7,Hodnoty!$C$13:$G$13,0))*H7),0)</f>
        <v>0</v>
      </c>
      <c r="J7" s="61"/>
      <c r="K7" s="145">
        <f t="shared" si="0"/>
        <v>0</v>
      </c>
      <c r="L7" s="63"/>
    </row>
    <row r="8" spans="2:12" ht="20.100000000000001" customHeight="1" x14ac:dyDescent="0.25">
      <c r="B8" s="132">
        <v>4</v>
      </c>
      <c r="C8" s="89"/>
      <c r="D8" s="58"/>
      <c r="E8" s="58"/>
      <c r="F8" s="59"/>
      <c r="G8" s="58"/>
      <c r="H8" s="60"/>
      <c r="I8" s="133">
        <f>IFERROR(IF(E8="Měsíční",INDEX(Hodnoty!$C$4:$G$11,MATCH(G8,Hodnoty!$B$4:$B$11,0),MATCH(D8,Hodnoty!$C$3:$G$3,0))*H8*F8,INDEX(Hodnoty!$C$14:$G$21,MATCH(G8,Hodnoty!$B$14:$B$21,0),MATCH(D8,Hodnoty!$C$13:$G$13,0))*H8),0)</f>
        <v>0</v>
      </c>
      <c r="J8" s="61"/>
      <c r="K8" s="145">
        <f t="shared" ref="K8:K15" si="1">I8-J8</f>
        <v>0</v>
      </c>
      <c r="L8" s="63"/>
    </row>
    <row r="9" spans="2:12" ht="20.100000000000001" customHeight="1" x14ac:dyDescent="0.25">
      <c r="B9" s="132">
        <v>5</v>
      </c>
      <c r="C9" s="89"/>
      <c r="D9" s="58"/>
      <c r="E9" s="58"/>
      <c r="F9" s="59"/>
      <c r="G9" s="58"/>
      <c r="H9" s="60"/>
      <c r="I9" s="133">
        <f>IFERROR(IF(E9="Měsíční",INDEX(Hodnoty!$C$4:$G$11,MATCH(G9,Hodnoty!$B$4:$B$11,0),MATCH(D9,Hodnoty!$C$3:$G$3,0))*H9*F9,INDEX(Hodnoty!$C$14:$G$21,MATCH(G9,Hodnoty!$B$14:$B$21,0),MATCH(D9,Hodnoty!$C$13:$G$13,0))*H9),0)</f>
        <v>0</v>
      </c>
      <c r="J9" s="61"/>
      <c r="K9" s="145">
        <f t="shared" si="1"/>
        <v>0</v>
      </c>
      <c r="L9" s="63"/>
    </row>
    <row r="10" spans="2:12" ht="20.100000000000001" customHeight="1" x14ac:dyDescent="0.25">
      <c r="B10" s="132">
        <v>6</v>
      </c>
      <c r="C10" s="89"/>
      <c r="D10" s="58"/>
      <c r="E10" s="58"/>
      <c r="F10" s="59"/>
      <c r="G10" s="58"/>
      <c r="H10" s="60"/>
      <c r="I10" s="133">
        <f>IFERROR(IF(E10="Měsíční",INDEX(Hodnoty!$C$4:$G$11,MATCH(G10,Hodnoty!$B$4:$B$11,0),MATCH(D10,Hodnoty!$C$3:$G$3,0))*H10*F10,INDEX(Hodnoty!$C$14:$G$21,MATCH(G10,Hodnoty!$B$14:$B$21,0),MATCH(D10,Hodnoty!$C$13:$G$13,0))*H10),0)</f>
        <v>0</v>
      </c>
      <c r="J10" s="61"/>
      <c r="K10" s="145">
        <f t="shared" si="1"/>
        <v>0</v>
      </c>
      <c r="L10" s="63"/>
    </row>
    <row r="11" spans="2:12" ht="20.100000000000001" customHeight="1" x14ac:dyDescent="0.25">
      <c r="B11" s="132">
        <v>7</v>
      </c>
      <c r="C11" s="89"/>
      <c r="D11" s="58"/>
      <c r="E11" s="58"/>
      <c r="F11" s="59"/>
      <c r="G11" s="58"/>
      <c r="H11" s="60"/>
      <c r="I11" s="133">
        <f>IFERROR(IF(E11="Měsíční",INDEX(Hodnoty!$C$4:$G$11,MATCH(G11,Hodnoty!$B$4:$B$11,0),MATCH(D11,Hodnoty!$C$3:$G$3,0))*H11*F11,INDEX(Hodnoty!$C$14:$G$21,MATCH(G11,Hodnoty!$B$14:$B$21,0),MATCH(D11,Hodnoty!$C$13:$G$13,0))*H11),0)</f>
        <v>0</v>
      </c>
      <c r="J11" s="56"/>
      <c r="K11" s="145">
        <f t="shared" si="1"/>
        <v>0</v>
      </c>
      <c r="L11" s="63"/>
    </row>
    <row r="12" spans="2:12" ht="20.100000000000001" customHeight="1" x14ac:dyDescent="0.25">
      <c r="B12" s="132">
        <v>8</v>
      </c>
      <c r="C12" s="89"/>
      <c r="D12" s="58"/>
      <c r="E12" s="58"/>
      <c r="F12" s="59"/>
      <c r="G12" s="58"/>
      <c r="H12" s="60"/>
      <c r="I12" s="133">
        <f>IFERROR(IF(E12="Měsíční",INDEX(Hodnoty!$C$4:$G$11,MATCH(G12,Hodnoty!$B$4:$B$11,0),MATCH(D12,Hodnoty!$C$3:$G$3,0))*H12*F12,INDEX(Hodnoty!$C$14:$G$21,MATCH(G12,Hodnoty!$B$14:$B$21,0),MATCH(D12,Hodnoty!$C$13:$G$13,0))*H12),0)</f>
        <v>0</v>
      </c>
      <c r="J12" s="61"/>
      <c r="K12" s="145">
        <f t="shared" si="1"/>
        <v>0</v>
      </c>
      <c r="L12" s="63"/>
    </row>
    <row r="13" spans="2:12" ht="20.100000000000001" customHeight="1" x14ac:dyDescent="0.25">
      <c r="B13" s="132">
        <v>9</v>
      </c>
      <c r="C13" s="89"/>
      <c r="D13" s="58"/>
      <c r="E13" s="58"/>
      <c r="F13" s="59"/>
      <c r="G13" s="58"/>
      <c r="H13" s="60"/>
      <c r="I13" s="133">
        <f>IFERROR(IF(E13="Měsíční",INDEX(Hodnoty!$C$4:$G$11,MATCH(G13,Hodnoty!$B$4:$B$11,0),MATCH(D13,Hodnoty!$C$3:$G$3,0))*H13*F13,INDEX(Hodnoty!$C$14:$G$21,MATCH(G13,Hodnoty!$B$14:$B$21,0),MATCH(D13,Hodnoty!$C$13:$G$13,0))*H13),0)</f>
        <v>0</v>
      </c>
      <c r="J13" s="61"/>
      <c r="K13" s="145">
        <f t="shared" si="1"/>
        <v>0</v>
      </c>
      <c r="L13" s="63"/>
    </row>
    <row r="14" spans="2:12" ht="20.100000000000001" customHeight="1" x14ac:dyDescent="0.25">
      <c r="B14" s="132">
        <v>10</v>
      </c>
      <c r="C14" s="89"/>
      <c r="D14" s="58"/>
      <c r="E14" s="58"/>
      <c r="F14" s="59"/>
      <c r="G14" s="58"/>
      <c r="H14" s="60"/>
      <c r="I14" s="133">
        <f>IFERROR(IF(E14="Měsíční",INDEX(Hodnoty!$C$4:$G$11,MATCH(G14,Hodnoty!$B$4:$B$11,0),MATCH(D14,Hodnoty!$C$3:$G$3,0))*H14*F14,INDEX(Hodnoty!$C$14:$G$21,MATCH(G14,Hodnoty!$B$14:$B$21,0),MATCH(D14,Hodnoty!$C$13:$G$13,0))*H14),0)</f>
        <v>0</v>
      </c>
      <c r="J14" s="61"/>
      <c r="K14" s="145">
        <f t="shared" si="1"/>
        <v>0</v>
      </c>
      <c r="L14" s="63"/>
    </row>
    <row r="15" spans="2:12" ht="20.100000000000001" customHeight="1" x14ac:dyDescent="0.25">
      <c r="B15" s="132">
        <v>11</v>
      </c>
      <c r="C15" s="89"/>
      <c r="D15" s="58"/>
      <c r="E15" s="58"/>
      <c r="F15" s="59"/>
      <c r="G15" s="58"/>
      <c r="H15" s="60"/>
      <c r="I15" s="133">
        <f>IFERROR(IF(E15="Měsíční",INDEX(Hodnoty!$C$4:$G$11,MATCH(G15,Hodnoty!$B$4:$B$11,0),MATCH(D15,Hodnoty!$C$3:$G$3,0))*H15*F15,INDEX(Hodnoty!$C$14:$G$21,MATCH(G15,Hodnoty!$B$14:$B$21,0),MATCH(D15,Hodnoty!$C$13:$G$13,0))*H15),0)</f>
        <v>0</v>
      </c>
      <c r="J15" s="61"/>
      <c r="K15" s="145">
        <f t="shared" si="1"/>
        <v>0</v>
      </c>
      <c r="L15" s="63"/>
    </row>
    <row r="16" spans="2:12" ht="20.100000000000001" customHeight="1" x14ac:dyDescent="0.25">
      <c r="B16" s="132">
        <v>12</v>
      </c>
      <c r="C16" s="89"/>
      <c r="D16" s="58"/>
      <c r="E16" s="58"/>
      <c r="F16" s="59"/>
      <c r="G16" s="58"/>
      <c r="H16" s="60"/>
      <c r="I16" s="133">
        <f>IFERROR(IF(E16="Měsíční",INDEX(Hodnoty!$C$4:$G$11,MATCH(G16,Hodnoty!$B$4:$B$11,0),MATCH(D16,Hodnoty!$C$3:$G$3,0))*H16*F16,INDEX(Hodnoty!$C$14:$G$21,MATCH(G16,Hodnoty!$B$14:$B$21,0),MATCH(D16,Hodnoty!$C$13:$G$13,0))*H16),0)</f>
        <v>0</v>
      </c>
      <c r="J16" s="61"/>
      <c r="K16" s="145">
        <f t="shared" ref="K16:K19" si="2">I16-J16</f>
        <v>0</v>
      </c>
      <c r="L16" s="63"/>
    </row>
    <row r="17" spans="2:12" ht="20.100000000000001" customHeight="1" x14ac:dyDescent="0.25">
      <c r="B17" s="132">
        <v>13</v>
      </c>
      <c r="C17" s="89"/>
      <c r="D17" s="58"/>
      <c r="E17" s="58"/>
      <c r="F17" s="59"/>
      <c r="G17" s="58"/>
      <c r="H17" s="60"/>
      <c r="I17" s="133">
        <f>IFERROR(IF(E17="Měsíční",INDEX(Hodnoty!$C$4:$G$11,MATCH(G17,Hodnoty!$B$4:$B$11,0),MATCH(D17,Hodnoty!$C$3:$G$3,0))*H17*F17,INDEX(Hodnoty!$C$14:$G$21,MATCH(G17,Hodnoty!$B$14:$B$21,0),MATCH(D17,Hodnoty!$C$13:$G$13,0))*H17),0)</f>
        <v>0</v>
      </c>
      <c r="J17" s="56"/>
      <c r="K17" s="145">
        <f t="shared" si="2"/>
        <v>0</v>
      </c>
      <c r="L17" s="63"/>
    </row>
    <row r="18" spans="2:12" ht="20.100000000000001" customHeight="1" x14ac:dyDescent="0.25">
      <c r="B18" s="132">
        <v>14</v>
      </c>
      <c r="C18" s="89"/>
      <c r="D18" s="58"/>
      <c r="E18" s="58"/>
      <c r="F18" s="59"/>
      <c r="G18" s="58"/>
      <c r="H18" s="60"/>
      <c r="I18" s="133">
        <f>IFERROR(IF(E18="Měsíční",INDEX(Hodnoty!$C$4:$G$11,MATCH(G18,Hodnoty!$B$4:$B$11,0),MATCH(D18,Hodnoty!$C$3:$G$3,0))*H18*F18,INDEX(Hodnoty!$C$14:$G$21,MATCH(G18,Hodnoty!$B$14:$B$21,0),MATCH(D18,Hodnoty!$C$13:$G$13,0))*H18),0)</f>
        <v>0</v>
      </c>
      <c r="J18" s="61"/>
      <c r="K18" s="145">
        <f t="shared" si="2"/>
        <v>0</v>
      </c>
      <c r="L18" s="63"/>
    </row>
    <row r="19" spans="2:12" ht="20.100000000000001" customHeight="1" x14ac:dyDescent="0.25">
      <c r="B19" s="132">
        <v>15</v>
      </c>
      <c r="C19" s="89"/>
      <c r="D19" s="58"/>
      <c r="E19" s="58"/>
      <c r="F19" s="59"/>
      <c r="G19" s="58"/>
      <c r="H19" s="60"/>
      <c r="I19" s="133">
        <f>IFERROR(IF(E19="Měsíční",INDEX(Hodnoty!$C$4:$G$11,MATCH(G19,Hodnoty!$B$4:$B$11,0),MATCH(D19,Hodnoty!$C$3:$G$3,0))*H19*F19,INDEX(Hodnoty!$C$14:$G$21,MATCH(G19,Hodnoty!$B$14:$B$21,0),MATCH(D19,Hodnoty!$C$13:$G$13,0))*H19),0)</f>
        <v>0</v>
      </c>
      <c r="J19" s="61"/>
      <c r="K19" s="145">
        <f t="shared" si="2"/>
        <v>0</v>
      </c>
      <c r="L19" s="63"/>
    </row>
    <row r="20" spans="2:12" ht="20.100000000000001" customHeight="1" x14ac:dyDescent="0.25">
      <c r="B20" s="132">
        <v>16</v>
      </c>
      <c r="C20" s="89"/>
      <c r="D20" s="58"/>
      <c r="E20" s="58"/>
      <c r="F20" s="59"/>
      <c r="G20" s="58"/>
      <c r="H20" s="60"/>
      <c r="I20" s="133">
        <f>IFERROR(IF(E20="Měsíční",INDEX(Hodnoty!$C$4:$G$11,MATCH(G20,Hodnoty!$B$4:$B$11,0),MATCH(D20,Hodnoty!$C$3:$G$3,0))*H20*F20,INDEX(Hodnoty!$C$14:$G$21,MATCH(G20,Hodnoty!$B$14:$B$21,0),MATCH(D20,Hodnoty!$C$13:$G$13,0))*H20),0)</f>
        <v>0</v>
      </c>
      <c r="J20" s="61"/>
      <c r="K20" s="145">
        <f t="shared" si="0"/>
        <v>0</v>
      </c>
      <c r="L20" s="63"/>
    </row>
    <row r="21" spans="2:12" ht="20.100000000000001" customHeight="1" x14ac:dyDescent="0.25">
      <c r="B21" s="132">
        <v>17</v>
      </c>
      <c r="C21" s="89"/>
      <c r="D21" s="58"/>
      <c r="E21" s="58"/>
      <c r="F21" s="59"/>
      <c r="G21" s="58"/>
      <c r="H21" s="60"/>
      <c r="I21" s="133">
        <f>IFERROR(IF(E21="Měsíční",INDEX(Hodnoty!$C$4:$G$11,MATCH(G21,Hodnoty!$B$4:$B$11,0),MATCH(D21,Hodnoty!$C$3:$G$3,0))*H21*F21,INDEX(Hodnoty!$C$14:$G$21,MATCH(G21,Hodnoty!$B$14:$B$21,0),MATCH(D21,Hodnoty!$C$13:$G$13,0))*H21),0)</f>
        <v>0</v>
      </c>
      <c r="J21" s="61"/>
      <c r="K21" s="145">
        <f t="shared" si="0"/>
        <v>0</v>
      </c>
      <c r="L21" s="63"/>
    </row>
    <row r="22" spans="2:12" ht="20.100000000000001" customHeight="1" x14ac:dyDescent="0.25">
      <c r="B22" s="132">
        <v>18</v>
      </c>
      <c r="C22" s="89"/>
      <c r="D22" s="58"/>
      <c r="E22" s="58"/>
      <c r="F22" s="59"/>
      <c r="G22" s="58"/>
      <c r="H22" s="60"/>
      <c r="I22" s="133">
        <f>IFERROR(IF(E22="Měsíční",INDEX(Hodnoty!$C$4:$G$11,MATCH(G22,Hodnoty!$B$4:$B$11,0),MATCH(D22,Hodnoty!$C$3:$G$3,0))*H22*F22,INDEX(Hodnoty!$C$14:$G$21,MATCH(G22,Hodnoty!$B$14:$B$21,0),MATCH(D22,Hodnoty!$C$13:$G$13,0))*H22),0)</f>
        <v>0</v>
      </c>
      <c r="J22" s="61"/>
      <c r="K22" s="145">
        <f t="shared" si="0"/>
        <v>0</v>
      </c>
      <c r="L22" s="63"/>
    </row>
    <row r="23" spans="2:12" ht="20.100000000000001" customHeight="1" x14ac:dyDescent="0.25">
      <c r="B23" s="132">
        <v>19</v>
      </c>
      <c r="C23" s="89"/>
      <c r="D23" s="58"/>
      <c r="E23" s="58"/>
      <c r="F23" s="59"/>
      <c r="G23" s="58"/>
      <c r="H23" s="60"/>
      <c r="I23" s="133">
        <f>IFERROR(IF(E23="Měsíční",INDEX(Hodnoty!$C$4:$G$11,MATCH(G23,Hodnoty!$B$4:$B$11,0),MATCH(D23,Hodnoty!$C$3:$G$3,0))*H23*F23,INDEX(Hodnoty!$C$14:$G$21,MATCH(G23,Hodnoty!$B$14:$B$21,0),MATCH(D23,Hodnoty!$C$13:$G$13,0))*H23),0)</f>
        <v>0</v>
      </c>
      <c r="J23" s="61"/>
      <c r="K23" s="145">
        <f t="shared" si="0"/>
        <v>0</v>
      </c>
      <c r="L23" s="63"/>
    </row>
    <row r="24" spans="2:12" ht="20.100000000000001" customHeight="1" thickBot="1" x14ac:dyDescent="0.3">
      <c r="B24" s="139">
        <v>20</v>
      </c>
      <c r="C24" s="140"/>
      <c r="D24" s="141"/>
      <c r="E24" s="141"/>
      <c r="F24" s="142"/>
      <c r="G24" s="141"/>
      <c r="H24" s="143"/>
      <c r="I24" s="144">
        <f>IFERROR(IF(E24="Měsíční",INDEX(Hodnoty!$C$4:$G$11,MATCH(G24,Hodnoty!$B$4:$B$11,0),MATCH(D24,Hodnoty!$C$3:$G$3,0))*H24*F24,INDEX(Hodnoty!$C$14:$G$21,MATCH(G24,Hodnoty!$B$14:$B$21,0),MATCH(D24,Hodnoty!$C$13:$G$13,0))*H24),0)</f>
        <v>0</v>
      </c>
      <c r="J24" s="64"/>
      <c r="K24" s="145">
        <f t="shared" si="0"/>
        <v>0</v>
      </c>
      <c r="L24" s="65"/>
    </row>
    <row r="25" spans="2:12" ht="20.100000000000001" customHeight="1" thickBot="1" x14ac:dyDescent="0.3">
      <c r="H25" s="66" t="s">
        <v>66</v>
      </c>
      <c r="I25" s="67">
        <f>SUM(I5:I24)</f>
        <v>0</v>
      </c>
      <c r="J25" s="147">
        <f>SUM(J5:J24)</f>
        <v>0</v>
      </c>
      <c r="K25" s="146">
        <f>SUM(K5:K24)</f>
        <v>0</v>
      </c>
    </row>
  </sheetData>
  <sheetProtection algorithmName="SHA-512" hashValue="lU23ILPe0kYLg3ZdqNXi3KMhWtx2RU1OvEXUbZz+0Lc7Buc9ln9j7hyk97kDC/9SBR8TA1VdJWUPY8WJq95tmw==" saltValue="gAKuKhuU3AJNW8QERHLowQ==" spinCount="100000" sheet="1" formatColumns="0" insertRows="0" autoFilter="0"/>
  <mergeCells count="1">
    <mergeCell ref="C2:D2"/>
  </mergeCells>
  <conditionalFormatting sqref="F5:F24">
    <cfRule type="expression" dxfId="0" priority="1">
      <formula>E5="Hodinová"</formula>
    </cfRule>
  </conditionalFormatting>
  <dataValidations disablePrompts="1" count="4">
    <dataValidation type="list" allowBlank="1" showInputMessage="1" showErrorMessage="1" sqref="D5:D24" xr:uid="{6FC328A9-13B8-4CFD-988E-D44AA33CF529}">
      <formula1>"Profil 1,Profil 2,Profil 3,Profil 4,Profil 5"</formula1>
    </dataValidation>
    <dataValidation type="decimal" allowBlank="1" showInputMessage="1" showErrorMessage="1" error="Zadejte hodnotu v intervalu 0,01 až 1,50." sqref="F5:F24" xr:uid="{168D0DCA-8294-4AE1-8B50-D90DCE871F83}">
      <formula1>0.01</formula1>
      <formula2>1.5</formula2>
    </dataValidation>
    <dataValidation type="list" allowBlank="1" showInputMessage="1" showErrorMessage="1" sqref="G5:G24" xr:uid="{6EBC4822-AFB1-4FA6-B9CA-841099F8B0A2}">
      <formula1>"2022,2023,2024,2025,2026,2027,2028,2029"</formula1>
    </dataValidation>
    <dataValidation type="list" allowBlank="1" showInputMessage="1" showErrorMessage="1" sqref="E5:E24" xr:uid="{441436B0-1C62-44D3-914D-FE10F7F34134}">
      <formula1>"Měsíční,Hodinová"</formula1>
    </dataValidation>
  </dataValidations>
  <pageMargins left="0.7" right="0.7" top="0.78740157499999996" bottom="0.78740157499999996" header="0.3" footer="0.3"/>
  <pageSetup paperSize="9" scale="78" fitToHeight="0" orientation="landscape" r:id="rId1"/>
  <headerFooter>
    <oddFooter>&amp;LND (Sasko) Příloha č. 5 – Soupiska výdajů&amp;RVerze 2</oddFooter>
  </headerFooter>
  <ignoredErrors>
    <ignoredError sqref="I25 K5:K25 J25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67E0-A6A1-4204-85D8-CC171F95B5EE}">
  <sheetPr>
    <pageSetUpPr fitToPage="1"/>
  </sheetPr>
  <dimension ref="B1:J25"/>
  <sheetViews>
    <sheetView showGridLines="0" zoomScale="90" zoomScaleNormal="90" zoomScalePageLayoutView="90" workbookViewId="0"/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5" width="15.5703125" style="1" customWidth="1"/>
    <col min="6" max="6" width="18.5703125" style="1" customWidth="1"/>
    <col min="7" max="7" width="18.5703125" style="1" hidden="1" customWidth="1" outlineLevel="1"/>
    <col min="8" max="8" width="23.42578125" style="1" hidden="1" customWidth="1" outlineLevel="1"/>
    <col min="9" max="9" width="34.5703125" style="1" hidden="1" customWidth="1" outlineLevel="1"/>
    <col min="10" max="10" width="8.7109375" style="1" collapsed="1"/>
    <col min="11" max="16384" width="8.7109375" style="1"/>
  </cols>
  <sheetData>
    <row r="1" spans="2:9" ht="15.75" thickBot="1" x14ac:dyDescent="0.3"/>
    <row r="2" spans="2:9" ht="20.100000000000001" customHeight="1" thickBot="1" x14ac:dyDescent="0.3">
      <c r="C2" s="215" t="s">
        <v>85</v>
      </c>
      <c r="D2" s="216"/>
    </row>
    <row r="3" spans="2:9" ht="20.100000000000001" customHeight="1" x14ac:dyDescent="0.25"/>
    <row r="4" spans="2:9" ht="30" customHeight="1" thickBot="1" x14ac:dyDescent="0.3">
      <c r="B4" s="134" t="s">
        <v>104</v>
      </c>
      <c r="C4" s="135" t="s">
        <v>86</v>
      </c>
      <c r="D4" s="136" t="s">
        <v>87</v>
      </c>
      <c r="E4" s="137" t="s">
        <v>88</v>
      </c>
      <c r="F4" s="134" t="s">
        <v>83</v>
      </c>
      <c r="G4" s="150" t="s">
        <v>97</v>
      </c>
      <c r="H4" s="151" t="s">
        <v>95</v>
      </c>
      <c r="I4" s="152" t="s">
        <v>8</v>
      </c>
    </row>
    <row r="5" spans="2:9" ht="20.100000000000001" customHeight="1" x14ac:dyDescent="0.25">
      <c r="B5" s="131">
        <v>1</v>
      </c>
      <c r="C5" s="88"/>
      <c r="D5" s="53"/>
      <c r="E5" s="130"/>
      <c r="F5" s="91">
        <f>D5*E5</f>
        <v>0</v>
      </c>
      <c r="G5" s="68"/>
      <c r="H5" s="157">
        <f>F5-G5</f>
        <v>0</v>
      </c>
      <c r="I5" s="148"/>
    </row>
    <row r="6" spans="2:9" ht="20.100000000000001" customHeight="1" x14ac:dyDescent="0.25">
      <c r="B6" s="132">
        <v>2</v>
      </c>
      <c r="C6" s="89"/>
      <c r="D6" s="58"/>
      <c r="E6" s="69"/>
      <c r="F6" s="90">
        <f t="shared" ref="F6:F8" si="0">D6*E6</f>
        <v>0</v>
      </c>
      <c r="G6" s="70"/>
      <c r="H6" s="75">
        <f t="shared" ref="H6:H8" si="1">F6-G6</f>
        <v>0</v>
      </c>
      <c r="I6" s="149"/>
    </row>
    <row r="7" spans="2:9" ht="20.100000000000001" customHeight="1" x14ac:dyDescent="0.25">
      <c r="B7" s="132">
        <v>3</v>
      </c>
      <c r="C7" s="89"/>
      <c r="D7" s="58"/>
      <c r="E7" s="69"/>
      <c r="F7" s="90">
        <f t="shared" si="0"/>
        <v>0</v>
      </c>
      <c r="G7" s="70"/>
      <c r="H7" s="75">
        <f t="shared" si="1"/>
        <v>0</v>
      </c>
      <c r="I7" s="149"/>
    </row>
    <row r="8" spans="2:9" ht="20.100000000000001" customHeight="1" x14ac:dyDescent="0.25">
      <c r="B8" s="132">
        <v>4</v>
      </c>
      <c r="C8" s="89"/>
      <c r="D8" s="58"/>
      <c r="E8" s="69"/>
      <c r="F8" s="90">
        <f t="shared" si="0"/>
        <v>0</v>
      </c>
      <c r="G8" s="70"/>
      <c r="H8" s="75">
        <f t="shared" si="1"/>
        <v>0</v>
      </c>
      <c r="I8" s="149"/>
    </row>
    <row r="9" spans="2:9" ht="20.100000000000001" customHeight="1" x14ac:dyDescent="0.25">
      <c r="B9" s="132">
        <v>5</v>
      </c>
      <c r="C9" s="89"/>
      <c r="D9" s="58"/>
      <c r="E9" s="69"/>
      <c r="F9" s="90">
        <f t="shared" ref="F9:F24" si="2">D9*E9</f>
        <v>0</v>
      </c>
      <c r="G9" s="70"/>
      <c r="H9" s="75">
        <f t="shared" ref="H9:H24" si="3">F9-G9</f>
        <v>0</v>
      </c>
      <c r="I9" s="149"/>
    </row>
    <row r="10" spans="2:9" ht="20.100000000000001" customHeight="1" x14ac:dyDescent="0.25">
      <c r="B10" s="132">
        <v>6</v>
      </c>
      <c r="C10" s="89"/>
      <c r="D10" s="58"/>
      <c r="E10" s="69"/>
      <c r="F10" s="90">
        <f t="shared" si="2"/>
        <v>0</v>
      </c>
      <c r="G10" s="70"/>
      <c r="H10" s="75">
        <f t="shared" si="3"/>
        <v>0</v>
      </c>
      <c r="I10" s="149"/>
    </row>
    <row r="11" spans="2:9" ht="20.100000000000001" customHeight="1" x14ac:dyDescent="0.25">
      <c r="B11" s="132">
        <v>7</v>
      </c>
      <c r="C11" s="89"/>
      <c r="D11" s="58"/>
      <c r="E11" s="69"/>
      <c r="F11" s="90">
        <f t="shared" si="2"/>
        <v>0</v>
      </c>
      <c r="G11" s="70"/>
      <c r="H11" s="75">
        <f t="shared" si="3"/>
        <v>0</v>
      </c>
      <c r="I11" s="149"/>
    </row>
    <row r="12" spans="2:9" ht="20.100000000000001" customHeight="1" x14ac:dyDescent="0.25">
      <c r="B12" s="132">
        <v>8</v>
      </c>
      <c r="C12" s="89"/>
      <c r="D12" s="58"/>
      <c r="E12" s="69"/>
      <c r="F12" s="90">
        <f t="shared" si="2"/>
        <v>0</v>
      </c>
      <c r="G12" s="70"/>
      <c r="H12" s="75">
        <f t="shared" si="3"/>
        <v>0</v>
      </c>
      <c r="I12" s="149"/>
    </row>
    <row r="13" spans="2:9" ht="20.100000000000001" customHeight="1" x14ac:dyDescent="0.25">
      <c r="B13" s="132">
        <v>9</v>
      </c>
      <c r="C13" s="89"/>
      <c r="D13" s="58"/>
      <c r="E13" s="69"/>
      <c r="F13" s="90">
        <f t="shared" si="2"/>
        <v>0</v>
      </c>
      <c r="G13" s="70"/>
      <c r="H13" s="75">
        <f t="shared" si="3"/>
        <v>0</v>
      </c>
      <c r="I13" s="149"/>
    </row>
    <row r="14" spans="2:9" ht="20.100000000000001" customHeight="1" x14ac:dyDescent="0.25">
      <c r="B14" s="132">
        <v>10</v>
      </c>
      <c r="C14" s="89"/>
      <c r="D14" s="58"/>
      <c r="E14" s="69"/>
      <c r="F14" s="90">
        <f t="shared" si="2"/>
        <v>0</v>
      </c>
      <c r="G14" s="70"/>
      <c r="H14" s="75">
        <f t="shared" si="3"/>
        <v>0</v>
      </c>
      <c r="I14" s="149"/>
    </row>
    <row r="15" spans="2:9" ht="20.100000000000001" customHeight="1" x14ac:dyDescent="0.25">
      <c r="B15" s="132">
        <v>11</v>
      </c>
      <c r="C15" s="89"/>
      <c r="D15" s="58"/>
      <c r="E15" s="69"/>
      <c r="F15" s="90">
        <f t="shared" si="2"/>
        <v>0</v>
      </c>
      <c r="G15" s="70"/>
      <c r="H15" s="75">
        <f t="shared" si="3"/>
        <v>0</v>
      </c>
      <c r="I15" s="149"/>
    </row>
    <row r="16" spans="2:9" ht="20.100000000000001" customHeight="1" x14ac:dyDescent="0.25">
      <c r="B16" s="132">
        <v>12</v>
      </c>
      <c r="C16" s="89"/>
      <c r="D16" s="58"/>
      <c r="E16" s="69"/>
      <c r="F16" s="90">
        <f t="shared" si="2"/>
        <v>0</v>
      </c>
      <c r="G16" s="70"/>
      <c r="H16" s="75">
        <f t="shared" si="3"/>
        <v>0</v>
      </c>
      <c r="I16" s="149"/>
    </row>
    <row r="17" spans="2:9" ht="20.100000000000001" customHeight="1" x14ac:dyDescent="0.25">
      <c r="B17" s="132">
        <v>13</v>
      </c>
      <c r="C17" s="89"/>
      <c r="D17" s="58"/>
      <c r="E17" s="69"/>
      <c r="F17" s="90">
        <f t="shared" si="2"/>
        <v>0</v>
      </c>
      <c r="G17" s="70"/>
      <c r="H17" s="75">
        <f t="shared" si="3"/>
        <v>0</v>
      </c>
      <c r="I17" s="149"/>
    </row>
    <row r="18" spans="2:9" ht="20.100000000000001" customHeight="1" x14ac:dyDescent="0.25">
      <c r="B18" s="132">
        <v>14</v>
      </c>
      <c r="C18" s="89"/>
      <c r="D18" s="58"/>
      <c r="E18" s="69"/>
      <c r="F18" s="90">
        <f t="shared" si="2"/>
        <v>0</v>
      </c>
      <c r="G18" s="70"/>
      <c r="H18" s="75">
        <f t="shared" si="3"/>
        <v>0</v>
      </c>
      <c r="I18" s="149"/>
    </row>
    <row r="19" spans="2:9" ht="20.100000000000001" customHeight="1" x14ac:dyDescent="0.25">
      <c r="B19" s="132">
        <v>15</v>
      </c>
      <c r="C19" s="89"/>
      <c r="D19" s="58"/>
      <c r="E19" s="69"/>
      <c r="F19" s="90">
        <f t="shared" si="2"/>
        <v>0</v>
      </c>
      <c r="G19" s="70"/>
      <c r="H19" s="75">
        <f t="shared" si="3"/>
        <v>0</v>
      </c>
      <c r="I19" s="149"/>
    </row>
    <row r="20" spans="2:9" ht="20.100000000000001" customHeight="1" x14ac:dyDescent="0.25">
      <c r="B20" s="132">
        <v>16</v>
      </c>
      <c r="C20" s="89"/>
      <c r="D20" s="58"/>
      <c r="E20" s="69"/>
      <c r="F20" s="90">
        <f t="shared" si="2"/>
        <v>0</v>
      </c>
      <c r="G20" s="70"/>
      <c r="H20" s="75">
        <f t="shared" si="3"/>
        <v>0</v>
      </c>
      <c r="I20" s="149"/>
    </row>
    <row r="21" spans="2:9" ht="20.100000000000001" customHeight="1" x14ac:dyDescent="0.25">
      <c r="B21" s="132">
        <v>17</v>
      </c>
      <c r="C21" s="89"/>
      <c r="D21" s="58"/>
      <c r="E21" s="69"/>
      <c r="F21" s="90">
        <f t="shared" si="2"/>
        <v>0</v>
      </c>
      <c r="G21" s="70"/>
      <c r="H21" s="75">
        <f t="shared" si="3"/>
        <v>0</v>
      </c>
      <c r="I21" s="149"/>
    </row>
    <row r="22" spans="2:9" ht="20.100000000000001" customHeight="1" x14ac:dyDescent="0.25">
      <c r="B22" s="132">
        <v>18</v>
      </c>
      <c r="C22" s="89"/>
      <c r="D22" s="58"/>
      <c r="E22" s="69"/>
      <c r="F22" s="90">
        <f t="shared" si="2"/>
        <v>0</v>
      </c>
      <c r="G22" s="70"/>
      <c r="H22" s="75">
        <f t="shared" si="3"/>
        <v>0</v>
      </c>
      <c r="I22" s="149"/>
    </row>
    <row r="23" spans="2:9" ht="20.100000000000001" customHeight="1" x14ac:dyDescent="0.25">
      <c r="B23" s="132">
        <v>19</v>
      </c>
      <c r="C23" s="89"/>
      <c r="D23" s="58"/>
      <c r="E23" s="69"/>
      <c r="F23" s="90">
        <f t="shared" si="2"/>
        <v>0</v>
      </c>
      <c r="G23" s="70"/>
      <c r="H23" s="75">
        <f t="shared" si="3"/>
        <v>0</v>
      </c>
      <c r="I23" s="149"/>
    </row>
    <row r="24" spans="2:9" ht="20.100000000000001" customHeight="1" thickBot="1" x14ac:dyDescent="0.3">
      <c r="B24" s="139">
        <v>20</v>
      </c>
      <c r="C24" s="140"/>
      <c r="D24" s="141"/>
      <c r="E24" s="153"/>
      <c r="F24" s="154">
        <f t="shared" si="2"/>
        <v>0</v>
      </c>
      <c r="G24" s="155"/>
      <c r="H24" s="158">
        <f t="shared" si="3"/>
        <v>0</v>
      </c>
      <c r="I24" s="156"/>
    </row>
    <row r="25" spans="2:9" ht="20.100000000000001" customHeight="1" thickBot="1" x14ac:dyDescent="0.3">
      <c r="E25" s="71" t="s">
        <v>66</v>
      </c>
      <c r="F25" s="72">
        <f>SUM(F5:F24)</f>
        <v>0</v>
      </c>
      <c r="G25" s="159">
        <f>SUM(G5:G24)</f>
        <v>0</v>
      </c>
      <c r="H25" s="160">
        <f>SUM(H5:H24)</f>
        <v>0</v>
      </c>
    </row>
  </sheetData>
  <sheetProtection algorithmName="SHA-512" hashValue="iHP5IT4sgFwctBt62ZXMkmCqXsm/8o6LAcf6XpCTZN1jUxpY2J5m6Ee8PqJMYNLT+D/yb9eouKv8iYaSVYH9iw==" saltValue="0qAMh1BlP2yu1JBDByPM5w==" spinCount="100000" sheet="1" formatColumns="0" insertRows="0" autoFilter="0"/>
  <mergeCells count="1">
    <mergeCell ref="C2:D2"/>
  </mergeCells>
  <pageMargins left="0.7" right="0.7" top="0.78740157499999996" bottom="0.78740157499999996" header="0.3" footer="0.3"/>
  <pageSetup paperSize="9" fitToHeight="0" orientation="landscape" r:id="rId1"/>
  <headerFooter>
    <oddFooter>&amp;LND (Sasko) Příloha č. 5 – Soupiska výdajů&amp;RVerze 2</oddFooter>
  </headerFooter>
  <ignoredErrors>
    <ignoredError sqref="F25 H25 G25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3F65-F994-4A61-9640-5B7B083F0D01}">
  <dimension ref="B3:L21"/>
  <sheetViews>
    <sheetView workbookViewId="0">
      <selection activeCell="J11" sqref="J11"/>
    </sheetView>
  </sheetViews>
  <sheetFormatPr defaultColWidth="8.7109375" defaultRowHeight="15" x14ac:dyDescent="0.25"/>
  <cols>
    <col min="2" max="2" width="15.5703125" customWidth="1"/>
    <col min="3" max="7" width="12.5703125" customWidth="1"/>
    <col min="12" max="12" width="34.5703125" bestFit="1" customWidth="1"/>
  </cols>
  <sheetData>
    <row r="3" spans="2:12" ht="20.100000000000001" customHeight="1" x14ac:dyDescent="0.25">
      <c r="B3" s="73" t="s">
        <v>78</v>
      </c>
      <c r="C3" s="74" t="s">
        <v>77</v>
      </c>
      <c r="D3" s="74" t="s">
        <v>76</v>
      </c>
      <c r="E3" s="74" t="s">
        <v>73</v>
      </c>
      <c r="F3" s="74" t="s">
        <v>75</v>
      </c>
      <c r="G3" s="74" t="s">
        <v>74</v>
      </c>
      <c r="L3" t="s">
        <v>98</v>
      </c>
    </row>
    <row r="4" spans="2:12" ht="20.100000000000001" customHeight="1" x14ac:dyDescent="0.25">
      <c r="B4" s="74">
        <v>2022</v>
      </c>
      <c r="C4" s="75">
        <v>23380</v>
      </c>
      <c r="D4" s="75">
        <v>39278</v>
      </c>
      <c r="E4" s="75">
        <v>54085</v>
      </c>
      <c r="F4" s="75">
        <v>63593</v>
      </c>
      <c r="G4" s="75">
        <v>119081</v>
      </c>
      <c r="L4" t="s">
        <v>101</v>
      </c>
    </row>
    <row r="5" spans="2:12" ht="20.100000000000001" customHeight="1" x14ac:dyDescent="0.25">
      <c r="B5" s="74">
        <v>2023</v>
      </c>
      <c r="C5" s="75">
        <v>24380</v>
      </c>
      <c r="D5" s="75">
        <v>40959</v>
      </c>
      <c r="E5" s="75">
        <v>56400</v>
      </c>
      <c r="F5" s="75">
        <v>66315</v>
      </c>
      <c r="G5" s="75">
        <v>124178</v>
      </c>
      <c r="L5" t="s">
        <v>99</v>
      </c>
    </row>
    <row r="6" spans="2:12" ht="20.100000000000001" customHeight="1" x14ac:dyDescent="0.25">
      <c r="B6" s="74">
        <v>2024</v>
      </c>
      <c r="C6" s="75">
        <v>25424</v>
      </c>
      <c r="D6" s="75">
        <v>42712</v>
      </c>
      <c r="E6" s="75">
        <v>58814</v>
      </c>
      <c r="F6" s="75">
        <v>69153</v>
      </c>
      <c r="G6" s="75">
        <v>129493</v>
      </c>
      <c r="L6" t="s">
        <v>100</v>
      </c>
    </row>
    <row r="7" spans="2:12" ht="20.100000000000001" customHeight="1" x14ac:dyDescent="0.25">
      <c r="B7" s="74">
        <v>2025</v>
      </c>
      <c r="C7" s="75">
        <v>26512</v>
      </c>
      <c r="D7" s="75">
        <v>44540</v>
      </c>
      <c r="E7" s="75">
        <v>61331</v>
      </c>
      <c r="F7" s="75">
        <v>72113</v>
      </c>
      <c r="G7" s="75">
        <v>135035</v>
      </c>
      <c r="L7" t="s">
        <v>102</v>
      </c>
    </row>
    <row r="8" spans="2:12" ht="20.100000000000001" customHeight="1" x14ac:dyDescent="0.25">
      <c r="B8" s="74">
        <v>2026</v>
      </c>
      <c r="C8" s="75">
        <v>27647</v>
      </c>
      <c r="D8" s="75">
        <v>46447</v>
      </c>
      <c r="E8" s="75">
        <v>63956</v>
      </c>
      <c r="F8" s="75">
        <v>75199</v>
      </c>
      <c r="G8" s="75">
        <v>140814</v>
      </c>
    </row>
    <row r="9" spans="2:12" ht="20.100000000000001" customHeight="1" x14ac:dyDescent="0.25">
      <c r="B9" s="74">
        <v>2027</v>
      </c>
      <c r="C9" s="75">
        <v>28830</v>
      </c>
      <c r="D9" s="75">
        <v>48435</v>
      </c>
      <c r="E9" s="75">
        <v>66694</v>
      </c>
      <c r="F9" s="75">
        <v>78418</v>
      </c>
      <c r="G9" s="75">
        <v>146841</v>
      </c>
    </row>
    <row r="10" spans="2:12" ht="20.100000000000001" customHeight="1" x14ac:dyDescent="0.25">
      <c r="B10" s="74">
        <v>2028</v>
      </c>
      <c r="C10" s="75">
        <v>30064</v>
      </c>
      <c r="D10" s="75">
        <v>50508</v>
      </c>
      <c r="E10" s="75">
        <v>59548</v>
      </c>
      <c r="F10" s="75">
        <v>81774</v>
      </c>
      <c r="G10" s="75">
        <v>153126</v>
      </c>
    </row>
    <row r="11" spans="2:12" ht="20.100000000000001" customHeight="1" x14ac:dyDescent="0.25">
      <c r="B11" s="74">
        <v>2029</v>
      </c>
      <c r="C11" s="75">
        <v>31351</v>
      </c>
      <c r="D11" s="75">
        <v>52669</v>
      </c>
      <c r="E11" s="75">
        <v>72525</v>
      </c>
      <c r="F11" s="75">
        <v>85274</v>
      </c>
      <c r="G11" s="75">
        <v>159680</v>
      </c>
    </row>
    <row r="13" spans="2:12" ht="20.100000000000001" customHeight="1" x14ac:dyDescent="0.25">
      <c r="B13" s="73" t="s">
        <v>79</v>
      </c>
      <c r="C13" s="74" t="s">
        <v>77</v>
      </c>
      <c r="D13" s="74" t="s">
        <v>76</v>
      </c>
      <c r="E13" s="74" t="s">
        <v>73</v>
      </c>
      <c r="F13" s="74" t="s">
        <v>75</v>
      </c>
      <c r="G13" s="74" t="s">
        <v>74</v>
      </c>
    </row>
    <row r="14" spans="2:12" ht="20.100000000000001" customHeight="1" x14ac:dyDescent="0.25">
      <c r="B14" s="74">
        <v>2022</v>
      </c>
      <c r="C14" s="75">
        <v>163</v>
      </c>
      <c r="D14" s="75">
        <v>274</v>
      </c>
      <c r="E14" s="75">
        <v>377</v>
      </c>
      <c r="F14" s="75">
        <v>444</v>
      </c>
      <c r="G14" s="75">
        <v>831</v>
      </c>
    </row>
    <row r="15" spans="2:12" ht="20.100000000000001" customHeight="1" x14ac:dyDescent="0.25">
      <c r="B15" s="74">
        <v>2023</v>
      </c>
      <c r="C15" s="75">
        <v>170</v>
      </c>
      <c r="D15" s="75">
        <v>286</v>
      </c>
      <c r="E15" s="75">
        <v>393</v>
      </c>
      <c r="F15" s="75">
        <v>463</v>
      </c>
      <c r="G15" s="75">
        <v>866</v>
      </c>
    </row>
    <row r="16" spans="2:12" ht="20.100000000000001" customHeight="1" x14ac:dyDescent="0.25">
      <c r="B16" s="74">
        <v>2024</v>
      </c>
      <c r="C16" s="75">
        <v>177</v>
      </c>
      <c r="D16" s="75">
        <v>298</v>
      </c>
      <c r="E16" s="75">
        <v>410</v>
      </c>
      <c r="F16" s="75">
        <v>482</v>
      </c>
      <c r="G16" s="75">
        <v>903</v>
      </c>
    </row>
    <row r="17" spans="2:7" ht="20.100000000000001" customHeight="1" x14ac:dyDescent="0.25">
      <c r="B17" s="74">
        <v>2025</v>
      </c>
      <c r="C17" s="75">
        <v>185</v>
      </c>
      <c r="D17" s="75">
        <v>311</v>
      </c>
      <c r="E17" s="75">
        <v>428</v>
      </c>
      <c r="F17" s="75">
        <v>503</v>
      </c>
      <c r="G17" s="75">
        <v>942</v>
      </c>
    </row>
    <row r="18" spans="2:7" ht="20.100000000000001" customHeight="1" x14ac:dyDescent="0.25">
      <c r="B18" s="74">
        <v>2026</v>
      </c>
      <c r="C18" s="75">
        <v>193</v>
      </c>
      <c r="D18" s="75">
        <v>324</v>
      </c>
      <c r="E18" s="75">
        <v>446</v>
      </c>
      <c r="F18" s="75">
        <v>525</v>
      </c>
      <c r="G18" s="75">
        <v>982</v>
      </c>
    </row>
    <row r="19" spans="2:7" ht="20.100000000000001" customHeight="1" x14ac:dyDescent="0.25">
      <c r="B19" s="74">
        <v>2027</v>
      </c>
      <c r="C19" s="75">
        <v>201</v>
      </c>
      <c r="D19" s="75">
        <v>338</v>
      </c>
      <c r="E19" s="75">
        <v>465</v>
      </c>
      <c r="F19" s="75">
        <v>547</v>
      </c>
      <c r="G19" s="75">
        <v>1024</v>
      </c>
    </row>
    <row r="20" spans="2:7" ht="20.100000000000001" customHeight="1" x14ac:dyDescent="0.25">
      <c r="B20" s="74">
        <v>2028</v>
      </c>
      <c r="C20" s="75">
        <v>210</v>
      </c>
      <c r="D20" s="75">
        <v>352</v>
      </c>
      <c r="E20" s="75">
        <v>485</v>
      </c>
      <c r="F20" s="75">
        <v>571</v>
      </c>
      <c r="G20" s="75">
        <v>1068</v>
      </c>
    </row>
    <row r="21" spans="2:7" ht="20.100000000000001" customHeight="1" x14ac:dyDescent="0.25">
      <c r="B21" s="74">
        <v>2029</v>
      </c>
      <c r="C21" s="75">
        <v>219</v>
      </c>
      <c r="D21" s="75">
        <v>367</v>
      </c>
      <c r="E21" s="75">
        <v>506</v>
      </c>
      <c r="F21" s="75">
        <v>595</v>
      </c>
      <c r="G21" s="75">
        <v>1114</v>
      </c>
    </row>
  </sheetData>
  <sheetProtection algorithmName="SHA-512" hashValue="eYo8WD+YnVkVK/WaaIKhGnOycfcKxVu4PZMPO9DwuRO/lVgQqh8z6yYXyu5RYk9bS/GzbBsYAvt008x5PSPJZQ==" saltValue="GWoYGS0kNX0sscOA7gwF2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Soupiska výdajů</vt:lpstr>
      <vt:lpstr>Rekapitulace mezd</vt:lpstr>
      <vt:lpstr>Rekapitulace dobrovolné práce</vt:lpstr>
      <vt:lpstr>Hodnoty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cp:lastPrinted>2024-01-03T12:28:48Z</cp:lastPrinted>
  <dcterms:created xsi:type="dcterms:W3CDTF">2023-10-19T07:25:23Z</dcterms:created>
  <dcterms:modified xsi:type="dcterms:W3CDTF">2026-02-09T15:22:45Z</dcterms:modified>
</cp:coreProperties>
</file>